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na Ortiz\Desktop\II SO170719\11.- Evaluación programática\"/>
    </mc:Choice>
  </mc:AlternateContent>
  <bookViews>
    <workbookView xWindow="240" yWindow="240" windowWidth="15600" windowHeight="8040"/>
  </bookViews>
  <sheets>
    <sheet name="UCEEP-09" sheetId="24" r:id="rId1"/>
    <sheet name="UCEEP-09-01" sheetId="52" r:id="rId2"/>
  </sheets>
  <definedNames>
    <definedName name="_xlnm.Print_Area" localSheetId="0">'UCEEP-09'!$A$1:$AA$49</definedName>
    <definedName name="_xlnm.Print_Area" localSheetId="1">'UCEEP-09-01'!$A$1:$AU$97</definedName>
    <definedName name="_xlnm.Print_Titles" localSheetId="1">'UCEEP-09-01'!$1:$7</definedName>
  </definedNames>
  <calcPr calcId="162913"/>
</workbook>
</file>

<file path=xl/calcChain.xml><?xml version="1.0" encoding="utf-8"?>
<calcChain xmlns="http://schemas.openxmlformats.org/spreadsheetml/2006/main">
  <c r="C44" i="52" l="1"/>
  <c r="C45" i="52"/>
  <c r="C46" i="52"/>
  <c r="C47" i="52"/>
  <c r="C48" i="52"/>
  <c r="W16" i="52" l="1"/>
  <c r="W17" i="52"/>
  <c r="P15" i="52" l="1"/>
  <c r="Q15" i="52"/>
  <c r="Q18" i="52" l="1"/>
  <c r="P18" i="52"/>
  <c r="K18" i="52"/>
  <c r="G18" i="52"/>
  <c r="I18" i="52"/>
  <c r="H18" i="52"/>
  <c r="M18" i="52"/>
  <c r="L18" i="52"/>
  <c r="S18" i="52" l="1"/>
  <c r="W18" i="52" s="1"/>
  <c r="M17" i="52"/>
  <c r="L17" i="52"/>
  <c r="M15" i="52"/>
  <c r="I15" i="52"/>
  <c r="L15" i="52"/>
  <c r="H15" i="52"/>
  <c r="S15" i="52" l="1"/>
  <c r="W15" i="52" s="1"/>
  <c r="U15" i="52"/>
  <c r="Y15" i="52" s="1"/>
  <c r="T15" i="52"/>
  <c r="X15" i="52" s="1"/>
  <c r="Z15" i="52" l="1"/>
  <c r="I14" i="52"/>
  <c r="Y14" i="52" s="1"/>
  <c r="H14" i="52"/>
  <c r="X14" i="52" s="1"/>
  <c r="S14" i="52"/>
  <c r="O14" i="52"/>
  <c r="G14" i="52" l="1"/>
  <c r="W14" i="52" s="1"/>
  <c r="W20" i="52" l="1"/>
  <c r="Z14" i="52"/>
  <c r="J18" i="52"/>
  <c r="D50" i="52" l="1"/>
  <c r="D48" i="52"/>
  <c r="E48" i="52"/>
  <c r="G48" i="52"/>
  <c r="H48" i="52"/>
  <c r="I48" i="52"/>
  <c r="K48" i="52"/>
  <c r="L48" i="52"/>
  <c r="M48" i="52"/>
  <c r="O48" i="52"/>
  <c r="P48" i="52"/>
  <c r="Q48" i="52"/>
  <c r="S48" i="52"/>
  <c r="AA48" i="52"/>
  <c r="AB48" i="52"/>
  <c r="AC48" i="52"/>
  <c r="AE48" i="52"/>
  <c r="AF48" i="52"/>
  <c r="AG48" i="52"/>
  <c r="AI48" i="52"/>
  <c r="AJ48" i="52"/>
  <c r="AK48" i="52"/>
  <c r="AM48" i="52"/>
  <c r="AN48" i="52"/>
  <c r="AO48" i="52"/>
  <c r="D47" i="52"/>
  <c r="E47" i="52"/>
  <c r="E50" i="52" s="1"/>
  <c r="G47" i="52"/>
  <c r="K47" i="52"/>
  <c r="L47" i="52"/>
  <c r="M47" i="52"/>
  <c r="O47" i="52"/>
  <c r="P47" i="52"/>
  <c r="Q47" i="52"/>
  <c r="S47" i="52"/>
  <c r="T47" i="52"/>
  <c r="U47" i="52"/>
  <c r="AA47" i="52"/>
  <c r="AB47" i="52"/>
  <c r="AC47" i="52"/>
  <c r="AE47" i="52"/>
  <c r="AF47" i="52"/>
  <c r="AG47" i="52"/>
  <c r="AI47" i="52"/>
  <c r="AJ47" i="52"/>
  <c r="AK47" i="52"/>
  <c r="AM47" i="52"/>
  <c r="AN47" i="52"/>
  <c r="AO47" i="52"/>
  <c r="D46" i="52"/>
  <c r="E46" i="52"/>
  <c r="G46" i="52"/>
  <c r="H46" i="52"/>
  <c r="K46" i="52"/>
  <c r="L46" i="52"/>
  <c r="M46" i="52"/>
  <c r="O46" i="52"/>
  <c r="P46" i="52"/>
  <c r="Q46" i="52"/>
  <c r="S46" i="52"/>
  <c r="T46" i="52"/>
  <c r="U46" i="52"/>
  <c r="AA46" i="52"/>
  <c r="AB46" i="52"/>
  <c r="AC46" i="52"/>
  <c r="AE46" i="52"/>
  <c r="AF46" i="52"/>
  <c r="AG46" i="52"/>
  <c r="AI46" i="52"/>
  <c r="AJ46" i="52"/>
  <c r="AK46" i="52"/>
  <c r="AM46" i="52"/>
  <c r="AN46" i="52"/>
  <c r="AO46" i="52"/>
  <c r="D45" i="52"/>
  <c r="E45" i="52"/>
  <c r="G45" i="52"/>
  <c r="H45" i="52"/>
  <c r="I45" i="52"/>
  <c r="K45" i="52"/>
  <c r="L45" i="52"/>
  <c r="M45" i="52"/>
  <c r="O45" i="52"/>
  <c r="P45" i="52"/>
  <c r="Q45" i="52"/>
  <c r="S45" i="52"/>
  <c r="T45" i="52"/>
  <c r="U45" i="52"/>
  <c r="AA45" i="52"/>
  <c r="AB45" i="52"/>
  <c r="AC45" i="52"/>
  <c r="AE45" i="52"/>
  <c r="AF45" i="52"/>
  <c r="AG45" i="52"/>
  <c r="AG50" i="52" s="1"/>
  <c r="AI45" i="52"/>
  <c r="AJ45" i="52"/>
  <c r="AK45" i="52"/>
  <c r="AM45" i="52"/>
  <c r="AN45" i="52"/>
  <c r="AO45" i="52"/>
  <c r="AO50" i="52" s="1"/>
  <c r="D44" i="52"/>
  <c r="E44" i="52"/>
  <c r="G44" i="52"/>
  <c r="H44" i="52"/>
  <c r="I44" i="52"/>
  <c r="K44" i="52"/>
  <c r="L44" i="52"/>
  <c r="M44" i="52"/>
  <c r="O44" i="52"/>
  <c r="P44" i="52"/>
  <c r="Q44" i="52"/>
  <c r="S44" i="52"/>
  <c r="T44" i="52"/>
  <c r="U44" i="52"/>
  <c r="AA44" i="52"/>
  <c r="AA50" i="52" s="1"/>
  <c r="AB44" i="52"/>
  <c r="AB50" i="52" s="1"/>
  <c r="AC44" i="52"/>
  <c r="AC50" i="52" s="1"/>
  <c r="AE44" i="52"/>
  <c r="AE50" i="52" s="1"/>
  <c r="AF44" i="52"/>
  <c r="AF50" i="52" s="1"/>
  <c r="AG44" i="52"/>
  <c r="AI44" i="52"/>
  <c r="AI50" i="52" s="1"/>
  <c r="AJ44" i="52"/>
  <c r="AJ50" i="52" s="1"/>
  <c r="AK44" i="52"/>
  <c r="AK50" i="52" s="1"/>
  <c r="AM44" i="52"/>
  <c r="AM50" i="52" s="1"/>
  <c r="AN44" i="52"/>
  <c r="AN50" i="52" s="1"/>
  <c r="AO44" i="52"/>
  <c r="C50" i="52"/>
  <c r="U18" i="52"/>
  <c r="J48" i="52"/>
  <c r="M20" i="52"/>
  <c r="T18" i="52"/>
  <c r="I17" i="52"/>
  <c r="Y17" i="52" s="1"/>
  <c r="H17" i="52"/>
  <c r="X17" i="52" s="1"/>
  <c r="Z17" i="52" s="1"/>
  <c r="J17" i="52"/>
  <c r="E16" i="24" s="1"/>
  <c r="I16" i="52"/>
  <c r="Y16" i="52" s="1"/>
  <c r="H16" i="52"/>
  <c r="X16" i="52" s="1"/>
  <c r="V15" i="52"/>
  <c r="H14" i="24" s="1"/>
  <c r="S20" i="52"/>
  <c r="Q20" i="52"/>
  <c r="P20" i="52"/>
  <c r="O20" i="52"/>
  <c r="L20" i="52"/>
  <c r="K20" i="52"/>
  <c r="G20" i="52"/>
  <c r="J15" i="52"/>
  <c r="E14" i="24" s="1"/>
  <c r="N18" i="52"/>
  <c r="F17" i="24" s="1"/>
  <c r="N17" i="52"/>
  <c r="F16" i="24" s="1"/>
  <c r="N16" i="52"/>
  <c r="N46" i="52" s="1"/>
  <c r="N15" i="52"/>
  <c r="F14" i="24" s="1"/>
  <c r="R18" i="52"/>
  <c r="R48" i="52" s="1"/>
  <c r="R17" i="52"/>
  <c r="R47" i="52" s="1"/>
  <c r="R16" i="52"/>
  <c r="R46" i="52" s="1"/>
  <c r="R15" i="52"/>
  <c r="R45" i="52" s="1"/>
  <c r="V17" i="52"/>
  <c r="V47" i="52" s="1"/>
  <c r="V16" i="52"/>
  <c r="V46" i="52" s="1"/>
  <c r="V14" i="52"/>
  <c r="H13" i="24" s="1"/>
  <c r="R14" i="52"/>
  <c r="R44" i="52" s="1"/>
  <c r="N14" i="52"/>
  <c r="F13" i="24" s="1"/>
  <c r="J14" i="52"/>
  <c r="J44" i="52" s="1"/>
  <c r="Y20" i="52" l="1"/>
  <c r="I46" i="52"/>
  <c r="H47" i="52"/>
  <c r="H15" i="24"/>
  <c r="T48" i="52"/>
  <c r="T50" i="52" s="1"/>
  <c r="X18" i="52"/>
  <c r="Z18" i="52" s="1"/>
  <c r="G50" i="52"/>
  <c r="J16" i="52"/>
  <c r="J46" i="52" s="1"/>
  <c r="I20" i="52"/>
  <c r="Z16" i="52"/>
  <c r="U20" i="52"/>
  <c r="Y18" i="52"/>
  <c r="I47" i="52"/>
  <c r="I50" i="52" s="1"/>
  <c r="Q50" i="52"/>
  <c r="P50" i="52"/>
  <c r="O50" i="52"/>
  <c r="U48" i="52"/>
  <c r="U50" i="52" s="1"/>
  <c r="L50" i="52"/>
  <c r="N45" i="52"/>
  <c r="J45" i="52"/>
  <c r="S50" i="52"/>
  <c r="V44" i="52"/>
  <c r="G13" i="24"/>
  <c r="H50" i="52"/>
  <c r="M50" i="52"/>
  <c r="N44" i="52"/>
  <c r="K50" i="52"/>
  <c r="E13" i="24"/>
  <c r="E15" i="24"/>
  <c r="F15" i="24"/>
  <c r="G16" i="24"/>
  <c r="H16" i="24"/>
  <c r="N47" i="52"/>
  <c r="J47" i="52"/>
  <c r="G17" i="24"/>
  <c r="G15" i="24"/>
  <c r="R50" i="52"/>
  <c r="V45" i="52"/>
  <c r="G14" i="24"/>
  <c r="N48" i="52"/>
  <c r="E17" i="24"/>
  <c r="V18" i="52"/>
  <c r="H20" i="52"/>
  <c r="R20" i="52"/>
  <c r="N20" i="52"/>
  <c r="J20" i="52"/>
  <c r="T20" i="52"/>
  <c r="J50" i="52" l="1"/>
  <c r="X20" i="52"/>
  <c r="N50" i="52"/>
  <c r="V48" i="52"/>
  <c r="V50" i="52" s="1"/>
  <c r="H17" i="24"/>
  <c r="V20" i="52"/>
  <c r="D65" i="52"/>
  <c r="E65" i="52"/>
  <c r="F65" i="52"/>
  <c r="G65" i="52"/>
  <c r="H65" i="52"/>
  <c r="I65" i="52"/>
  <c r="K65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AA65" i="52"/>
  <c r="AB65" i="52"/>
  <c r="AC65" i="52"/>
  <c r="AE65" i="52"/>
  <c r="AF65" i="52"/>
  <c r="AG65" i="52"/>
  <c r="AI65" i="52"/>
  <c r="AJ65" i="52"/>
  <c r="AK65" i="52"/>
  <c r="AM65" i="52"/>
  <c r="AN65" i="52"/>
  <c r="AO65" i="52"/>
  <c r="AR65" i="52"/>
  <c r="D64" i="52"/>
  <c r="E64" i="52"/>
  <c r="F64" i="52"/>
  <c r="G64" i="52"/>
  <c r="H64" i="52"/>
  <c r="I64" i="52"/>
  <c r="K64" i="52"/>
  <c r="L64" i="52"/>
  <c r="M64" i="52"/>
  <c r="N64" i="52"/>
  <c r="O64" i="52"/>
  <c r="P64" i="52"/>
  <c r="Q64" i="52"/>
  <c r="R64" i="52"/>
  <c r="S64" i="52"/>
  <c r="T64" i="52"/>
  <c r="U64" i="52"/>
  <c r="V64" i="52"/>
  <c r="W64" i="52"/>
  <c r="X64" i="52"/>
  <c r="AA64" i="52"/>
  <c r="AB64" i="52"/>
  <c r="AC64" i="52"/>
  <c r="AE64" i="52"/>
  <c r="AF64" i="52"/>
  <c r="AG64" i="52"/>
  <c r="AI64" i="52"/>
  <c r="AJ64" i="52"/>
  <c r="AK64" i="52"/>
  <c r="AM64" i="52"/>
  <c r="AN64" i="52"/>
  <c r="AO64" i="52"/>
  <c r="D63" i="52"/>
  <c r="E63" i="52"/>
  <c r="F63" i="52"/>
  <c r="G63" i="52"/>
  <c r="H63" i="52"/>
  <c r="I63" i="52"/>
  <c r="K63" i="52"/>
  <c r="L63" i="52"/>
  <c r="M63" i="52"/>
  <c r="N63" i="52"/>
  <c r="O63" i="52"/>
  <c r="P63" i="52"/>
  <c r="Q63" i="52"/>
  <c r="R63" i="52"/>
  <c r="S63" i="52"/>
  <c r="T63" i="52"/>
  <c r="U63" i="52"/>
  <c r="V63" i="52"/>
  <c r="W63" i="52"/>
  <c r="X63" i="52"/>
  <c r="AA63" i="52"/>
  <c r="AB63" i="52"/>
  <c r="AC63" i="52"/>
  <c r="AE63" i="52"/>
  <c r="AF63" i="52"/>
  <c r="AG63" i="52"/>
  <c r="AI63" i="52"/>
  <c r="AJ63" i="52"/>
  <c r="AK63" i="52"/>
  <c r="AM63" i="52"/>
  <c r="AN63" i="52"/>
  <c r="AO63" i="52"/>
  <c r="D62" i="52"/>
  <c r="E62" i="52"/>
  <c r="F62" i="52"/>
  <c r="G62" i="52"/>
  <c r="H62" i="52"/>
  <c r="I62" i="52"/>
  <c r="K62" i="52"/>
  <c r="L62" i="52"/>
  <c r="M62" i="52"/>
  <c r="N62" i="52"/>
  <c r="O62" i="52"/>
  <c r="P62" i="52"/>
  <c r="Q62" i="52"/>
  <c r="R62" i="52"/>
  <c r="S62" i="52"/>
  <c r="T62" i="52"/>
  <c r="U62" i="52"/>
  <c r="V62" i="52"/>
  <c r="W62" i="52"/>
  <c r="X62" i="52"/>
  <c r="AA62" i="52"/>
  <c r="AB62" i="52"/>
  <c r="AC62" i="52"/>
  <c r="AE62" i="52"/>
  <c r="AF62" i="52"/>
  <c r="AG62" i="52"/>
  <c r="AI62" i="52"/>
  <c r="AJ62" i="52"/>
  <c r="AK62" i="52"/>
  <c r="AM62" i="52"/>
  <c r="AN62" i="52"/>
  <c r="AO62" i="52"/>
  <c r="D61" i="52"/>
  <c r="E61" i="52"/>
  <c r="F61" i="52"/>
  <c r="G61" i="52"/>
  <c r="H61" i="52"/>
  <c r="I61" i="52"/>
  <c r="K61" i="52"/>
  <c r="L61" i="52"/>
  <c r="M61" i="52"/>
  <c r="N61" i="52"/>
  <c r="O61" i="52"/>
  <c r="P61" i="52"/>
  <c r="Q61" i="52"/>
  <c r="R61" i="52"/>
  <c r="S61" i="52"/>
  <c r="T61" i="52"/>
  <c r="U61" i="52"/>
  <c r="V61" i="52"/>
  <c r="W61" i="52"/>
  <c r="X61" i="52"/>
  <c r="AA61" i="52"/>
  <c r="AB61" i="52"/>
  <c r="AC61" i="52"/>
  <c r="AE61" i="52"/>
  <c r="AF61" i="52"/>
  <c r="AG61" i="52"/>
  <c r="AI61" i="52"/>
  <c r="AJ61" i="52"/>
  <c r="AK61" i="52"/>
  <c r="AM61" i="52"/>
  <c r="AN61" i="52"/>
  <c r="AO61" i="52"/>
  <c r="D60" i="52"/>
  <c r="E60" i="52"/>
  <c r="F60" i="52"/>
  <c r="G60" i="52"/>
  <c r="H60" i="52"/>
  <c r="I60" i="52"/>
  <c r="K60" i="52"/>
  <c r="L60" i="52"/>
  <c r="M60" i="52"/>
  <c r="N60" i="52"/>
  <c r="O60" i="52"/>
  <c r="P60" i="52"/>
  <c r="Q60" i="52"/>
  <c r="R60" i="52"/>
  <c r="S60" i="52"/>
  <c r="T60" i="52"/>
  <c r="U60" i="52"/>
  <c r="V60" i="52"/>
  <c r="W60" i="52"/>
  <c r="X60" i="52"/>
  <c r="AA60" i="52"/>
  <c r="AB60" i="52"/>
  <c r="AC60" i="52"/>
  <c r="AE60" i="52"/>
  <c r="AF60" i="52"/>
  <c r="AG60" i="52"/>
  <c r="AI60" i="52"/>
  <c r="AJ60" i="52"/>
  <c r="AK60" i="52"/>
  <c r="AM60" i="52"/>
  <c r="AN60" i="52"/>
  <c r="AO60" i="52"/>
  <c r="C65" i="52"/>
  <c r="C64" i="52"/>
  <c r="C63" i="52"/>
  <c r="C62" i="52"/>
  <c r="C61" i="52"/>
  <c r="C60" i="52"/>
  <c r="D59" i="52"/>
  <c r="D67" i="52" s="1"/>
  <c r="E59" i="52"/>
  <c r="E67" i="52" s="1"/>
  <c r="F59" i="52"/>
  <c r="F67" i="52" s="1"/>
  <c r="G59" i="52"/>
  <c r="G67" i="52" s="1"/>
  <c r="H59" i="52"/>
  <c r="H67" i="52" s="1"/>
  <c r="I59" i="52"/>
  <c r="I67" i="52" s="1"/>
  <c r="K59" i="52"/>
  <c r="K67" i="52" s="1"/>
  <c r="L59" i="52"/>
  <c r="L67" i="52" s="1"/>
  <c r="M59" i="52"/>
  <c r="M67" i="52" s="1"/>
  <c r="N59" i="52"/>
  <c r="N67" i="52" s="1"/>
  <c r="O59" i="52"/>
  <c r="O67" i="52" s="1"/>
  <c r="P59" i="52"/>
  <c r="P67" i="52" s="1"/>
  <c r="Q59" i="52"/>
  <c r="Q67" i="52" s="1"/>
  <c r="R59" i="52"/>
  <c r="R67" i="52" s="1"/>
  <c r="S59" i="52"/>
  <c r="S67" i="52" s="1"/>
  <c r="T59" i="52"/>
  <c r="T67" i="52" s="1"/>
  <c r="U59" i="52"/>
  <c r="U67" i="52" s="1"/>
  <c r="V59" i="52"/>
  <c r="V67" i="52" s="1"/>
  <c r="W59" i="52"/>
  <c r="W67" i="52" s="1"/>
  <c r="X59" i="52"/>
  <c r="X67" i="52" s="1"/>
  <c r="AA59" i="52"/>
  <c r="AA67" i="52" s="1"/>
  <c r="AB59" i="52"/>
  <c r="AB67" i="52" s="1"/>
  <c r="AC59" i="52"/>
  <c r="AC67" i="52" s="1"/>
  <c r="AE59" i="52"/>
  <c r="AE67" i="52" s="1"/>
  <c r="AF59" i="52"/>
  <c r="AF67" i="52" s="1"/>
  <c r="AG59" i="52"/>
  <c r="AG67" i="52" s="1"/>
  <c r="AI59" i="52"/>
  <c r="AI67" i="52" s="1"/>
  <c r="AJ59" i="52"/>
  <c r="AJ67" i="52" s="1"/>
  <c r="AK59" i="52"/>
  <c r="AK67" i="52" s="1"/>
  <c r="AM59" i="52"/>
  <c r="AM67" i="52" s="1"/>
  <c r="AN59" i="52"/>
  <c r="AN67" i="52" s="1"/>
  <c r="AO59" i="52"/>
  <c r="AO67" i="52" s="1"/>
  <c r="C59" i="52"/>
  <c r="AQ34" i="52"/>
  <c r="AQ33" i="52"/>
  <c r="AQ64" i="52" s="1"/>
  <c r="AQ32" i="52"/>
  <c r="AQ63" i="52" s="1"/>
  <c r="AQ31" i="52"/>
  <c r="AQ62" i="52" s="1"/>
  <c r="AQ30" i="52"/>
  <c r="AQ29" i="52"/>
  <c r="AQ60" i="52" s="1"/>
  <c r="AR34" i="52"/>
  <c r="AR33" i="52"/>
  <c r="AR64" i="52" s="1"/>
  <c r="AR32" i="52"/>
  <c r="AR63" i="52" s="1"/>
  <c r="AR31" i="52"/>
  <c r="AR62" i="52" s="1"/>
  <c r="AR30" i="52"/>
  <c r="AR61" i="52" s="1"/>
  <c r="AR29" i="52"/>
  <c r="AR60" i="52" s="1"/>
  <c r="AR28" i="52"/>
  <c r="AR59" i="52" s="1"/>
  <c r="AQ28" i="52"/>
  <c r="AQ59" i="52" s="1"/>
  <c r="C67" i="52" l="1"/>
  <c r="AR67" i="52"/>
  <c r="AQ61" i="52"/>
  <c r="AQ65" i="52"/>
  <c r="AQ36" i="52"/>
  <c r="AR36" i="52"/>
  <c r="AQ67" i="52" l="1"/>
  <c r="D36" i="52"/>
  <c r="E36" i="52"/>
  <c r="F36" i="52"/>
  <c r="G36" i="52"/>
  <c r="H36" i="52"/>
  <c r="I36" i="52"/>
  <c r="K36" i="52"/>
  <c r="L36" i="52"/>
  <c r="M36" i="52"/>
  <c r="N36" i="52"/>
  <c r="O36" i="52"/>
  <c r="P36" i="52"/>
  <c r="Q36" i="52"/>
  <c r="R36" i="52"/>
  <c r="S36" i="52"/>
  <c r="T36" i="52"/>
  <c r="U36" i="52"/>
  <c r="V36" i="52"/>
  <c r="W36" i="52"/>
  <c r="X36" i="52"/>
  <c r="AA36" i="52"/>
  <c r="AB36" i="52"/>
  <c r="AC36" i="52"/>
  <c r="AE36" i="52"/>
  <c r="AF36" i="52"/>
  <c r="AG36" i="52"/>
  <c r="AI36" i="52"/>
  <c r="AJ36" i="52"/>
  <c r="AK36" i="52"/>
  <c r="AM36" i="52"/>
  <c r="AN36" i="52"/>
  <c r="AO36" i="52"/>
  <c r="C36" i="52"/>
  <c r="AP34" i="52"/>
  <c r="AP65" i="52" s="1"/>
  <c r="AL34" i="52"/>
  <c r="AL65" i="52" s="1"/>
  <c r="AH34" i="52"/>
  <c r="AH65" i="52" s="1"/>
  <c r="AD34" i="52"/>
  <c r="AD65" i="52" s="1"/>
  <c r="AD33" i="52"/>
  <c r="AD64" i="52" s="1"/>
  <c r="AD32" i="52"/>
  <c r="AD63" i="52" s="1"/>
  <c r="AD31" i="52"/>
  <c r="AD62" i="52" s="1"/>
  <c r="J34" i="52"/>
  <c r="J65" i="52" s="1"/>
  <c r="Y34" i="52"/>
  <c r="AP33" i="52"/>
  <c r="AP64" i="52" s="1"/>
  <c r="AL33" i="52"/>
  <c r="AL64" i="52" s="1"/>
  <c r="AH33" i="52"/>
  <c r="AH64" i="52" s="1"/>
  <c r="J33" i="52"/>
  <c r="J64" i="52" s="1"/>
  <c r="Y33" i="52"/>
  <c r="AP32" i="52"/>
  <c r="AP63" i="52" s="1"/>
  <c r="AL32" i="52"/>
  <c r="AL63" i="52" s="1"/>
  <c r="AH32" i="52"/>
  <c r="AH63" i="52" s="1"/>
  <c r="J32" i="52"/>
  <c r="J63" i="52" s="1"/>
  <c r="Y32" i="52"/>
  <c r="AP29" i="52"/>
  <c r="AP60" i="52" s="1"/>
  <c r="AP30" i="52"/>
  <c r="AP61" i="52" s="1"/>
  <c r="AP31" i="52"/>
  <c r="AP62" i="52" s="1"/>
  <c r="AL29" i="52"/>
  <c r="AL60" i="52" s="1"/>
  <c r="AL30" i="52"/>
  <c r="AL61" i="52" s="1"/>
  <c r="AL31" i="52"/>
  <c r="AL62" i="52" s="1"/>
  <c r="AH29" i="52"/>
  <c r="AH60" i="52" s="1"/>
  <c r="AH30" i="52"/>
  <c r="AH61" i="52" s="1"/>
  <c r="AH31" i="52"/>
  <c r="AH62" i="52" s="1"/>
  <c r="AD29" i="52"/>
  <c r="AD60" i="52" s="1"/>
  <c r="AD30" i="52"/>
  <c r="AD61" i="52" s="1"/>
  <c r="Y29" i="52"/>
  <c r="Y30" i="52"/>
  <c r="Y31" i="52"/>
  <c r="J29" i="52"/>
  <c r="J60" i="52" s="1"/>
  <c r="J30" i="52"/>
  <c r="J61" i="52" s="1"/>
  <c r="J31" i="52"/>
  <c r="J62" i="52" s="1"/>
  <c r="AP28" i="52"/>
  <c r="AP59" i="52" s="1"/>
  <c r="AL28" i="52"/>
  <c r="AL59" i="52" s="1"/>
  <c r="AH28" i="52"/>
  <c r="AH59" i="52" s="1"/>
  <c r="AD28" i="52"/>
  <c r="AD59" i="52" s="1"/>
  <c r="Y28" i="52"/>
  <c r="J28" i="52"/>
  <c r="J59" i="52" s="1"/>
  <c r="AH67" i="52" l="1"/>
  <c r="AL67" i="52"/>
  <c r="Z33" i="52"/>
  <c r="Z64" i="52" s="1"/>
  <c r="AS33" i="52"/>
  <c r="Y64" i="52"/>
  <c r="Z29" i="52"/>
  <c r="Z60" i="52" s="1"/>
  <c r="AS29" i="52"/>
  <c r="Y60" i="52"/>
  <c r="Z32" i="52"/>
  <c r="Z63" i="52" s="1"/>
  <c r="AS32" i="52"/>
  <c r="Y63" i="52"/>
  <c r="AP67" i="52"/>
  <c r="Z31" i="52"/>
  <c r="Z62" i="52" s="1"/>
  <c r="Y62" i="52"/>
  <c r="AS31" i="52"/>
  <c r="Z34" i="52"/>
  <c r="Z65" i="52" s="1"/>
  <c r="Y65" i="52"/>
  <c r="AS34" i="52"/>
  <c r="J67" i="52"/>
  <c r="Z28" i="52"/>
  <c r="Z59" i="52" s="1"/>
  <c r="AS28" i="52"/>
  <c r="Y59" i="52"/>
  <c r="AD67" i="52"/>
  <c r="Z30" i="52"/>
  <c r="Z61" i="52" s="1"/>
  <c r="Y61" i="52"/>
  <c r="AS30" i="52"/>
  <c r="AH36" i="52"/>
  <c r="AL36" i="52"/>
  <c r="J36" i="52"/>
  <c r="AD36" i="52"/>
  <c r="AP36" i="52"/>
  <c r="Y36" i="52"/>
  <c r="Y67" i="52" l="1"/>
  <c r="AS63" i="52"/>
  <c r="AT32" i="52"/>
  <c r="AT63" i="52" s="1"/>
  <c r="Z67" i="52"/>
  <c r="AS64" i="52"/>
  <c r="AT33" i="52"/>
  <c r="AT64" i="52" s="1"/>
  <c r="AS61" i="52"/>
  <c r="AT30" i="52"/>
  <c r="AT61" i="52" s="1"/>
  <c r="AS65" i="52"/>
  <c r="AT34" i="52"/>
  <c r="AT65" i="52" s="1"/>
  <c r="AS59" i="52"/>
  <c r="AS36" i="52"/>
  <c r="AT28" i="52"/>
  <c r="Z36" i="52"/>
  <c r="AS62" i="52"/>
  <c r="AT31" i="52"/>
  <c r="AT62" i="52" s="1"/>
  <c r="AS60" i="52"/>
  <c r="AT29" i="52"/>
  <c r="AT60" i="52" s="1"/>
  <c r="W45" i="52"/>
  <c r="X45" i="52"/>
  <c r="Y45" i="52"/>
  <c r="W46" i="52"/>
  <c r="X46" i="52"/>
  <c r="Y46" i="52"/>
  <c r="W47" i="52"/>
  <c r="X47" i="52"/>
  <c r="Y47" i="52"/>
  <c r="W48" i="52"/>
  <c r="X48" i="52"/>
  <c r="Y48" i="52"/>
  <c r="X44" i="52"/>
  <c r="Y44" i="52"/>
  <c r="W44" i="52"/>
  <c r="W50" i="52" l="1"/>
  <c r="X50" i="52"/>
  <c r="AT59" i="52"/>
  <c r="AT67" i="52" s="1"/>
  <c r="AT36" i="52"/>
  <c r="AS67" i="52"/>
  <c r="Y50" i="52"/>
  <c r="AS18" i="52"/>
  <c r="AS48" i="52" s="1"/>
  <c r="AR17" i="52"/>
  <c r="AR47" i="52" s="1"/>
  <c r="AQ16" i="52"/>
  <c r="AQ46" i="52" s="1"/>
  <c r="AQ14" i="52"/>
  <c r="AQ44" i="52" s="1"/>
  <c r="AR18" i="52"/>
  <c r="AR48" i="52" s="1"/>
  <c r="AQ17" i="52"/>
  <c r="AQ47" i="52" s="1"/>
  <c r="AS15" i="52"/>
  <c r="AS45" i="52" s="1"/>
  <c r="AS14" i="52"/>
  <c r="AS44" i="52" s="1"/>
  <c r="AQ18" i="52"/>
  <c r="AS16" i="52"/>
  <c r="AS46" i="52" s="1"/>
  <c r="AR15" i="52"/>
  <c r="AR45" i="52" s="1"/>
  <c r="AR14" i="52"/>
  <c r="AR44" i="52" s="1"/>
  <c r="AS17" i="52"/>
  <c r="AS47" i="52" s="1"/>
  <c r="AR16" i="52"/>
  <c r="AR46" i="52" s="1"/>
  <c r="AQ15" i="52"/>
  <c r="AD18" i="52"/>
  <c r="AP15" i="52"/>
  <c r="AP16" i="52"/>
  <c r="AP17" i="52"/>
  <c r="AP18" i="52"/>
  <c r="AP14" i="52"/>
  <c r="AL15" i="52"/>
  <c r="AL16" i="52"/>
  <c r="AL17" i="52"/>
  <c r="AL18" i="52"/>
  <c r="AL14" i="52"/>
  <c r="AH15" i="52"/>
  <c r="AH16" i="52"/>
  <c r="AH17" i="52"/>
  <c r="AH18" i="52"/>
  <c r="AH14" i="52"/>
  <c r="AD15" i="52"/>
  <c r="AD16" i="52"/>
  <c r="AD17" i="52"/>
  <c r="AD14" i="52"/>
  <c r="F15" i="52"/>
  <c r="F45" i="52" s="1"/>
  <c r="F16" i="52"/>
  <c r="F46" i="52" s="1"/>
  <c r="F17" i="52"/>
  <c r="F47" i="52" s="1"/>
  <c r="F18" i="52"/>
  <c r="F48" i="52" s="1"/>
  <c r="F14" i="52"/>
  <c r="F44" i="52" s="1"/>
  <c r="D20" i="52"/>
  <c r="E20" i="52"/>
  <c r="AA20" i="52"/>
  <c r="AB20" i="52"/>
  <c r="AC20" i="52"/>
  <c r="AE20" i="52"/>
  <c r="AF20" i="52"/>
  <c r="AG20" i="52"/>
  <c r="AI20" i="52"/>
  <c r="AJ20" i="52"/>
  <c r="AK20" i="52"/>
  <c r="AM20" i="52"/>
  <c r="AN20" i="52"/>
  <c r="AO20" i="52"/>
  <c r="C20" i="52"/>
  <c r="AP46" i="52" l="1"/>
  <c r="M15" i="24"/>
  <c r="O15" i="24" s="1"/>
  <c r="L16" i="24"/>
  <c r="AL47" i="52"/>
  <c r="J16" i="24"/>
  <c r="AD47" i="52"/>
  <c r="L13" i="24"/>
  <c r="AL44" i="52"/>
  <c r="M14" i="24"/>
  <c r="AP45" i="52"/>
  <c r="J14" i="24"/>
  <c r="AD45" i="52"/>
  <c r="K17" i="24"/>
  <c r="AH48" i="52"/>
  <c r="L14" i="24"/>
  <c r="X14" i="24" s="1"/>
  <c r="AL45" i="52"/>
  <c r="F50" i="52"/>
  <c r="AH47" i="52"/>
  <c r="K16" i="24"/>
  <c r="J15" i="24"/>
  <c r="AD46" i="52"/>
  <c r="AD48" i="52"/>
  <c r="J17" i="24"/>
  <c r="V17" i="24" s="1"/>
  <c r="AH44" i="52"/>
  <c r="K13" i="24"/>
  <c r="AH46" i="52"/>
  <c r="K15" i="24"/>
  <c r="M17" i="24"/>
  <c r="AP48" i="52"/>
  <c r="AL48" i="52"/>
  <c r="L17" i="24"/>
  <c r="X17" i="24" s="1"/>
  <c r="AL46" i="52"/>
  <c r="L15" i="24"/>
  <c r="M13" i="24"/>
  <c r="AP44" i="52"/>
  <c r="AD44" i="52"/>
  <c r="AD50" i="52" s="1"/>
  <c r="J13" i="24"/>
  <c r="K14" i="24"/>
  <c r="AH45" i="52"/>
  <c r="M16" i="24"/>
  <c r="Y16" i="24" s="1"/>
  <c r="AP47" i="52"/>
  <c r="AT15" i="52"/>
  <c r="AQ45" i="52"/>
  <c r="I13" i="24"/>
  <c r="Z44" i="52"/>
  <c r="I16" i="24"/>
  <c r="Z47" i="52"/>
  <c r="Z45" i="52"/>
  <c r="I14" i="24"/>
  <c r="Z46" i="52"/>
  <c r="I15" i="24"/>
  <c r="U15" i="24" s="1"/>
  <c r="AT18" i="52"/>
  <c r="N17" i="24" s="1"/>
  <c r="AQ48" i="52"/>
  <c r="AR50" i="52"/>
  <c r="AS50" i="52"/>
  <c r="Z48" i="52"/>
  <c r="I17" i="24"/>
  <c r="U17" i="24" s="1"/>
  <c r="AT17" i="52"/>
  <c r="AT16" i="52"/>
  <c r="AS20" i="52"/>
  <c r="V15" i="24"/>
  <c r="X16" i="24"/>
  <c r="V13" i="24"/>
  <c r="W13" i="24"/>
  <c r="X15" i="24"/>
  <c r="W16" i="24"/>
  <c r="Y13" i="24"/>
  <c r="Y14" i="24"/>
  <c r="W15" i="24"/>
  <c r="Y17" i="24"/>
  <c r="U16" i="24"/>
  <c r="V16" i="24"/>
  <c r="Y15" i="24"/>
  <c r="AR20" i="52"/>
  <c r="AT14" i="52"/>
  <c r="AQ20" i="52"/>
  <c r="Z20" i="52"/>
  <c r="AP20" i="52"/>
  <c r="AH20" i="52"/>
  <c r="AL20" i="52"/>
  <c r="F20" i="52"/>
  <c r="Q13" i="24"/>
  <c r="Q14" i="24"/>
  <c r="U14" i="24"/>
  <c r="T14" i="24"/>
  <c r="T15" i="24"/>
  <c r="T16" i="24"/>
  <c r="T17" i="24"/>
  <c r="T13" i="24"/>
  <c r="S14" i="24"/>
  <c r="S15" i="24"/>
  <c r="S16" i="24"/>
  <c r="S17" i="24"/>
  <c r="S13" i="24"/>
  <c r="R14" i="24"/>
  <c r="R15" i="24"/>
  <c r="R16" i="24"/>
  <c r="R17" i="24"/>
  <c r="R13" i="24"/>
  <c r="Q15" i="24"/>
  <c r="Q16" i="24"/>
  <c r="Q17" i="24"/>
  <c r="W14" i="24"/>
  <c r="W17" i="24"/>
  <c r="E19" i="24"/>
  <c r="F19" i="24"/>
  <c r="G19" i="24"/>
  <c r="H19" i="24"/>
  <c r="C19" i="24"/>
  <c r="D14" i="24"/>
  <c r="D16" i="24"/>
  <c r="D17" i="24"/>
  <c r="D13" i="24"/>
  <c r="AH50" i="52" l="1"/>
  <c r="AL50" i="52"/>
  <c r="AP50" i="52"/>
  <c r="AQ50" i="52"/>
  <c r="Z50" i="52"/>
  <c r="N16" i="24"/>
  <c r="AT47" i="52"/>
  <c r="AT44" i="52"/>
  <c r="N13" i="24"/>
  <c r="Z13" i="24" s="1"/>
  <c r="AT48" i="52"/>
  <c r="AT46" i="52"/>
  <c r="N15" i="24"/>
  <c r="Z15" i="24" s="1"/>
  <c r="AT45" i="52"/>
  <c r="N14" i="24"/>
  <c r="I19" i="24"/>
  <c r="S19" i="24"/>
  <c r="U13" i="24"/>
  <c r="U19" i="24" s="1"/>
  <c r="P16" i="24"/>
  <c r="O16" i="24"/>
  <c r="AA16" i="24" s="1"/>
  <c r="Q19" i="24"/>
  <c r="P15" i="24"/>
  <c r="AA15" i="24"/>
  <c r="T19" i="24"/>
  <c r="P14" i="24"/>
  <c r="O14" i="24"/>
  <c r="AA14" i="24" s="1"/>
  <c r="P17" i="24"/>
  <c r="O17" i="24"/>
  <c r="AA17" i="24" s="1"/>
  <c r="AT20" i="52"/>
  <c r="D19" i="24"/>
  <c r="Y19" i="24"/>
  <c r="L19" i="24"/>
  <c r="X13" i="24"/>
  <c r="X19" i="24" s="1"/>
  <c r="W19" i="24"/>
  <c r="Z14" i="24"/>
  <c r="Z17" i="24"/>
  <c r="P13" i="24"/>
  <c r="K19" i="24"/>
  <c r="J19" i="24"/>
  <c r="AD20" i="52"/>
  <c r="R19" i="24"/>
  <c r="M19" i="24"/>
  <c r="O13" i="24"/>
  <c r="AA13" i="24" s="1"/>
  <c r="H28" i="24"/>
  <c r="K28" i="24" s="1"/>
  <c r="L28" i="24"/>
  <c r="M28" i="24"/>
  <c r="N28" i="24"/>
  <c r="P28" i="24"/>
  <c r="H29" i="24"/>
  <c r="L29" i="24"/>
  <c r="M29" i="24"/>
  <c r="N29" i="24"/>
  <c r="P29" i="24"/>
  <c r="H30" i="24"/>
  <c r="L30" i="24"/>
  <c r="M30" i="24"/>
  <c r="N30" i="24"/>
  <c r="P30" i="24"/>
  <c r="H31" i="24"/>
  <c r="K31" i="24" s="1"/>
  <c r="L31" i="24"/>
  <c r="M31" i="24"/>
  <c r="N31" i="24"/>
  <c r="P31" i="24"/>
  <c r="H32" i="24"/>
  <c r="L32" i="24"/>
  <c r="M32" i="24"/>
  <c r="N32" i="24"/>
  <c r="P32" i="24"/>
  <c r="D34" i="24"/>
  <c r="E34" i="24"/>
  <c r="F34" i="24"/>
  <c r="G34" i="24"/>
  <c r="I34" i="24"/>
  <c r="K29" i="24" l="1"/>
  <c r="J29" i="24"/>
  <c r="AT50" i="52"/>
  <c r="J31" i="24"/>
  <c r="P19" i="24"/>
  <c r="AA19" i="24" s="1"/>
  <c r="O19" i="24"/>
  <c r="V14" i="24"/>
  <c r="V19" i="24" s="1"/>
  <c r="N19" i="24"/>
  <c r="Z16" i="24"/>
  <c r="Z19" i="24" s="1"/>
  <c r="O29" i="24"/>
  <c r="R29" i="24" s="1"/>
  <c r="J28" i="24"/>
  <c r="N34" i="24"/>
  <c r="O30" i="24"/>
  <c r="Q30" i="24" s="1"/>
  <c r="O31" i="24"/>
  <c r="Q31" i="24" s="1"/>
  <c r="O28" i="24"/>
  <c r="R28" i="24" s="1"/>
  <c r="O32" i="24"/>
  <c r="Q32" i="24" s="1"/>
  <c r="J30" i="24"/>
  <c r="H34" i="24"/>
  <c r="K34" i="24" s="1"/>
  <c r="J32" i="24"/>
  <c r="K32" i="24"/>
  <c r="M34" i="24"/>
  <c r="P34" i="24"/>
  <c r="L34" i="24"/>
  <c r="Q29" i="24" l="1"/>
  <c r="R31" i="24"/>
  <c r="Q28" i="24"/>
  <c r="Q34" i="24" s="1"/>
  <c r="J34" i="24"/>
  <c r="R32" i="24"/>
  <c r="O34" i="24"/>
  <c r="R34" i="24" s="1"/>
</calcChain>
</file>

<file path=xl/sharedStrings.xml><?xml version="1.0" encoding="utf-8"?>
<sst xmlns="http://schemas.openxmlformats.org/spreadsheetml/2006/main" count="366" uniqueCount="65">
  <si>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</si>
  <si>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</si>
  <si>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</si>
  <si>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</si>
  <si>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</si>
  <si>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</si>
  <si>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</si>
  <si>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</si>
  <si>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</si>
  <si>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</si>
  <si>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</si>
  <si>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</si>
  <si>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</si>
  <si>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</si>
  <si>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</si>
  <si>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</si>
  <si>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1ER. TRIMESTRE</t>
  </si>
  <si>
    <t>PROPIOS</t>
  </si>
  <si>
    <t>ESTATAL</t>
  </si>
  <si>
    <t>FEDERAL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</si>
  <si>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</si>
  <si>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</si>
  <si>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</si>
  <si>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</si>
  <si>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</si>
  <si>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</si>
  <si>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</si>
  <si>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</si>
  <si>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</si>
  <si>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</si>
  <si>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</si>
  <si>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</si>
  <si>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</si>
  <si>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</si>
  <si>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</si>
  <si>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</si>
  <si>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Convenio firmado</t>
  </si>
  <si>
    <t>Evento Realizado</t>
  </si>
  <si>
    <t>Protocolizado / Investigación realizada</t>
  </si>
  <si>
    <t>Sistema en operación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</si>
  <si>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</si>
  <si>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</si>
  <si>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</si>
  <si>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</si>
  <si>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</si>
  <si>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</si>
  <si>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</si>
  <si>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</si>
  <si>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Jefe Depto. Programación y Presupuesto</t>
  </si>
  <si>
    <t>Rector</t>
  </si>
  <si>
    <t>PRODEP</t>
  </si>
  <si>
    <t>APOYO MADRES MEXICANAS 2017</t>
  </si>
  <si>
    <t>SUBSIDIO FEDERAL 2016</t>
  </si>
  <si>
    <t>PRODEP 2018</t>
  </si>
  <si>
    <t>PIEE 2018</t>
  </si>
  <si>
    <t>PADES 2018</t>
  </si>
  <si>
    <r>
      <t xml:space="preserve">DEL </t>
    </r>
    <r>
      <rPr>
        <b/>
        <sz val="9"/>
        <color rgb="FFFF0000"/>
        <rFont val="Arial Narrow"/>
        <family val="2"/>
      </rPr>
      <t>1 DE ENERO AL 31 DE MARZO DE 2019</t>
    </r>
  </si>
  <si>
    <t>M.A. Oris Estela Vargas García</t>
  </si>
  <si>
    <t>Encargada de la Dirección de Administración y Finanzas</t>
  </si>
  <si>
    <t>Mtro. José Antonio Zamora Guido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</si>
  <si>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</si>
  <si>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</si>
  <si>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</si>
  <si>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PROCESOS DE PLANEACIÓN ESTRATEGICA Y EVALUACIÓN IMPLEMENTADOS</t>
  </si>
  <si>
    <t>PROGRAMA DE GESTIÓN ADMINISTRATIVA DE LAS INSTITUCIONES DE EDUCIÓN SUPERIOR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</si>
</sst>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  <numFmt numFmtId="166" formatCode="_-&quot;$&quot;* #,##0_-;\-&quot;$&quot;* #,##0_-;_-&quot;$&quot;* &quot;-&quot;??_-;_-@_-"/>
    <numFmt numFmtId="167" formatCode="_-[$$-80A]* #,##0.00_-;\-[$$-80A]* #,##0.00_-;_-[$$-80A]* &quot;-&quot;??_-;_-@_-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9" xfId="5" applyFont="1" applyBorder="1"/>
    <xf numFmtId="0" fontId="3" fillId="0" borderId="15" xfId="5" applyFont="1" applyBorder="1" applyAlignment="1">
      <alignment horizontal="center"/>
    </xf>
    <xf numFmtId="0" fontId="3" fillId="3" borderId="5" xfId="5" applyFont="1" applyFill="1" applyBorder="1" applyAlignment="1">
      <alignment horizontal="center" vertical="center" wrapText="1"/>
    </xf>
    <xf numFmtId="0" fontId="3" fillId="0" borderId="15" xfId="5" applyFont="1" applyBorder="1"/>
    <xf numFmtId="0" fontId="3" fillId="0" borderId="0" xfId="0" applyFont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3" fillId="0" borderId="12" xfId="12" applyNumberFormat="1" applyFont="1" applyBorder="1" applyAlignment="1">
      <alignment horizontal="center"/>
    </xf>
    <xf numFmtId="44" fontId="4" fillId="0" borderId="1" xfId="12" applyNumberFormat="1" applyFont="1" applyBorder="1"/>
    <xf numFmtId="44" fontId="4" fillId="0" borderId="12" xfId="12" applyNumberFormat="1" applyFont="1" applyBorder="1" applyAlignment="1">
      <alignment horizontal="center"/>
    </xf>
    <xf numFmtId="44" fontId="3" fillId="0" borderId="15" xfId="5" applyNumberFormat="1" applyFont="1" applyBorder="1" applyAlignment="1">
      <alignment horizontal="center"/>
    </xf>
    <xf numFmtId="165" fontId="3" fillId="0" borderId="15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1" xfId="9" applyNumberFormat="1" applyFont="1" applyBorder="1" applyAlignment="1">
      <alignment horizontal="center" vertical="center"/>
    </xf>
    <xf numFmtId="0" fontId="3" fillId="0" borderId="12" xfId="5" applyFont="1" applyBorder="1" applyAlignment="1">
      <alignment horizontal="left" vertical="center" wrapText="1"/>
    </xf>
    <xf numFmtId="0" fontId="3" fillId="0" borderId="9" xfId="5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2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1" xfId="3" applyFont="1" applyBorder="1" applyAlignment="1">
      <alignment horizontal="center" vertical="center"/>
    </xf>
    <xf numFmtId="44" fontId="4" fillId="0" borderId="22" xfId="3" applyFont="1" applyBorder="1" applyAlignment="1">
      <alignment horizontal="center" vertical="center"/>
    </xf>
    <xf numFmtId="44" fontId="3" fillId="0" borderId="15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2" xfId="12" applyNumberFormat="1" applyFont="1" applyFill="1" applyBorder="1" applyAlignment="1">
      <alignment horizontal="center"/>
    </xf>
    <xf numFmtId="44" fontId="4" fillId="0" borderId="1" xfId="12" applyNumberFormat="1" applyFont="1" applyFill="1" applyBorder="1"/>
    <xf numFmtId="44" fontId="3" fillId="0" borderId="15" xfId="5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5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9" fontId="4" fillId="0" borderId="15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0" fontId="4" fillId="0" borderId="24" xfId="9" applyNumberFormat="1" applyFont="1" applyBorder="1" applyAlignment="1">
      <alignment horizontal="center" vertical="center"/>
    </xf>
    <xf numFmtId="1" fontId="3" fillId="0" borderId="15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9" fontId="3" fillId="0" borderId="15" xfId="9" applyFont="1" applyBorder="1" applyAlignment="1">
      <alignment horizontal="center" vertical="center"/>
    </xf>
    <xf numFmtId="44" fontId="4" fillId="0" borderId="0" xfId="5" applyNumberFormat="1" applyFont="1"/>
    <xf numFmtId="0" fontId="3" fillId="4" borderId="17" xfId="0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19" fillId="0" borderId="0" xfId="0" applyFont="1" applyFill="1"/>
    <xf numFmtId="165" fontId="18" fillId="0" borderId="0" xfId="3" applyNumberFormat="1" applyFont="1" applyFill="1" applyBorder="1" applyAlignment="1">
      <alignment horizontal="right"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19" fillId="0" borderId="0" xfId="5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165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 wrapText="1"/>
    </xf>
    <xf numFmtId="9" fontId="4" fillId="0" borderId="0" xfId="10" applyFont="1"/>
    <xf numFmtId="10" fontId="4" fillId="0" borderId="0" xfId="10" applyNumberFormat="1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center" vertical="center"/>
    </xf>
    <xf numFmtId="44" fontId="3" fillId="0" borderId="12" xfId="12" applyNumberFormat="1" applyFont="1" applyBorder="1" applyAlignment="1">
      <alignment horizontal="center" vertical="center"/>
    </xf>
    <xf numFmtId="44" fontId="3" fillId="0" borderId="15" xfId="5" applyNumberFormat="1" applyFont="1" applyBorder="1" applyAlignment="1">
      <alignment horizontal="center" vertical="center"/>
    </xf>
    <xf numFmtId="44" fontId="4" fillId="5" borderId="1" xfId="12" applyNumberFormat="1" applyFont="1" applyFill="1" applyBorder="1" applyAlignment="1">
      <alignment horizontal="left"/>
    </xf>
    <xf numFmtId="44" fontId="3" fillId="5" borderId="12" xfId="12" applyNumberFormat="1" applyFont="1" applyFill="1" applyBorder="1" applyAlignment="1">
      <alignment horizontal="center"/>
    </xf>
    <xf numFmtId="44" fontId="4" fillId="0" borderId="1" xfId="12" applyNumberFormat="1" applyFont="1" applyBorder="1" applyAlignment="1">
      <alignment horizontal="center"/>
    </xf>
    <xf numFmtId="44" fontId="4" fillId="5" borderId="12" xfId="12" applyNumberFormat="1" applyFont="1" applyFill="1" applyBorder="1" applyAlignment="1">
      <alignment horizontal="center"/>
    </xf>
    <xf numFmtId="44" fontId="3" fillId="0" borderId="0" xfId="5" applyNumberFormat="1" applyFont="1" applyFill="1" applyBorder="1" applyAlignment="1">
      <alignment horizontal="center"/>
    </xf>
    <xf numFmtId="0" fontId="3" fillId="5" borderId="9" xfId="5" applyFont="1" applyFill="1" applyBorder="1" applyAlignment="1">
      <alignment horizontal="center" vertical="center"/>
    </xf>
    <xf numFmtId="0" fontId="3" fillId="5" borderId="12" xfId="5" applyFont="1" applyFill="1" applyBorder="1" applyAlignment="1">
      <alignment horizontal="left" vertical="center" wrapText="1"/>
    </xf>
    <xf numFmtId="0" fontId="4" fillId="5" borderId="0" xfId="5" applyFont="1" applyFill="1"/>
    <xf numFmtId="0" fontId="3" fillId="5" borderId="15" xfId="5" applyFont="1" applyFill="1" applyBorder="1"/>
    <xf numFmtId="0" fontId="3" fillId="5" borderId="15" xfId="5" applyFont="1" applyFill="1" applyBorder="1" applyAlignment="1">
      <alignment horizontal="center"/>
    </xf>
    <xf numFmtId="165" fontId="3" fillId="5" borderId="15" xfId="5" applyNumberFormat="1" applyFont="1" applyFill="1" applyBorder="1" applyAlignment="1">
      <alignment horizontal="right"/>
    </xf>
    <xf numFmtId="9" fontId="4" fillId="0" borderId="22" xfId="9" applyFont="1" applyBorder="1" applyAlignment="1">
      <alignment horizontal="center" vertical="center"/>
    </xf>
    <xf numFmtId="44" fontId="4" fillId="0" borderId="11" xfId="3" applyFont="1" applyBorder="1" applyAlignment="1">
      <alignment horizontal="center" vertical="center"/>
    </xf>
    <xf numFmtId="9" fontId="4" fillId="0" borderId="11" xfId="9" applyFont="1" applyBorder="1" applyAlignment="1">
      <alignment horizontal="center" vertical="center"/>
    </xf>
    <xf numFmtId="166" fontId="4" fillId="5" borderId="1" xfId="12" applyNumberFormat="1" applyFont="1" applyFill="1" applyBorder="1" applyAlignment="1">
      <alignment horizontal="left"/>
    </xf>
    <xf numFmtId="166" fontId="3" fillId="5" borderId="12" xfId="12" applyNumberFormat="1" applyFont="1" applyFill="1" applyBorder="1" applyAlignment="1">
      <alignment horizontal="center"/>
    </xf>
    <xf numFmtId="44" fontId="4" fillId="5" borderId="1" xfId="3" applyFont="1" applyFill="1" applyBorder="1" applyAlignment="1">
      <alignment horizontal="center" vertical="center"/>
    </xf>
    <xf numFmtId="167" fontId="4" fillId="5" borderId="1" xfId="14" applyNumberFormat="1" applyFont="1" applyFill="1" applyBorder="1" applyAlignment="1">
      <alignment horizontal="right" vertical="center"/>
    </xf>
    <xf numFmtId="44" fontId="4" fillId="5" borderId="1" xfId="12" applyNumberFormat="1" applyFont="1" applyFill="1" applyBorder="1"/>
    <xf numFmtId="44" fontId="3" fillId="5" borderId="15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5" borderId="12" xfId="3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3" fillId="5" borderId="15" xfId="5" applyNumberFormat="1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 wrapText="1"/>
    </xf>
    <xf numFmtId="10" fontId="4" fillId="5" borderId="1" xfId="9" applyNumberFormat="1" applyFont="1" applyFill="1" applyBorder="1" applyAlignment="1">
      <alignment horizontal="center" vertical="center"/>
    </xf>
    <xf numFmtId="1" fontId="4" fillId="6" borderId="9" xfId="1" applyNumberFormat="1" applyFont="1" applyFill="1" applyBorder="1" applyAlignment="1">
      <alignment horizontal="center" vertical="center"/>
    </xf>
    <xf numFmtId="0" fontId="4" fillId="6" borderId="9" xfId="9" applyNumberFormat="1" applyFont="1" applyFill="1" applyBorder="1" applyAlignment="1">
      <alignment horizontal="center" vertical="center"/>
    </xf>
    <xf numFmtId="0" fontId="4" fillId="6" borderId="1" xfId="9" applyNumberFormat="1" applyFont="1" applyFill="1" applyBorder="1" applyAlignment="1">
      <alignment horizontal="center" vertical="center"/>
    </xf>
    <xf numFmtId="9" fontId="4" fillId="6" borderId="1" xfId="9" applyFont="1" applyFill="1" applyBorder="1" applyAlignment="1">
      <alignment horizontal="center" vertical="center"/>
    </xf>
    <xf numFmtId="1" fontId="4" fillId="6" borderId="1" xfId="9" applyNumberFormat="1" applyFont="1" applyFill="1" applyBorder="1" applyAlignment="1">
      <alignment horizontal="center" vertical="center"/>
    </xf>
    <xf numFmtId="9" fontId="4" fillId="6" borderId="23" xfId="9" applyFont="1" applyFill="1" applyBorder="1" applyAlignment="1">
      <alignment horizontal="center" vertical="center"/>
    </xf>
    <xf numFmtId="165" fontId="18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15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/>
    </xf>
    <xf numFmtId="0" fontId="3" fillId="3" borderId="7" xfId="5" applyFont="1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17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4" borderId="13" xfId="5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</cellXfs>
  <cellStyles count="15">
    <cellStyle name="Millares" xfId="12" builtinId="3"/>
    <cellStyle name="Millares 2" xfId="1"/>
    <cellStyle name="Millares 2 2" xfId="2"/>
    <cellStyle name="Moneda" xfId="14" builtinId="4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580779</xdr:colOff>
      <xdr:row>2</xdr:row>
      <xdr:rowOff>247650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5725"/>
          <a:ext cx="1966233" cy="514350"/>
        </a:xfrm>
        <a:prstGeom prst="rect">
          <a:avLst/>
        </a:prstGeom>
      </xdr:spPr>
    </xdr:pic>
    <xdr:clientData/>
  </xdr:twoCellAnchor>
  <xdr:twoCellAnchor>
    <xdr:from>
      <xdr:col>25</xdr:col>
      <xdr:colOff>123825</xdr:colOff>
      <xdr:row>3</xdr:row>
      <xdr:rowOff>130752</xdr:rowOff>
    </xdr:from>
    <xdr:to>
      <xdr:col>26</xdr:col>
      <xdr:colOff>428625</xdr:colOff>
      <xdr:row>5</xdr:row>
      <xdr:rowOff>14719</xdr:rowOff>
    </xdr:to>
    <xdr:sp macro="" textlink="">
      <xdr:nvSpPr>
        <xdr:cNvPr id="14" name="13 CuadroTexto"/>
        <xdr:cNvSpPr txBox="1"/>
      </xdr:nvSpPr>
      <xdr:spPr>
        <a:xfrm>
          <a:off x="19087234" y="745547"/>
          <a:ext cx="1092777" cy="230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23</xdr:col>
      <xdr:colOff>428626</xdr:colOff>
      <xdr:row>0</xdr:row>
      <xdr:rowOff>66675</xdr:rowOff>
    </xdr:from>
    <xdr:to>
      <xdr:col>24</xdr:col>
      <xdr:colOff>657226</xdr:colOff>
      <xdr:row>2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1276" y="66675"/>
          <a:ext cx="990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1674284</xdr:colOff>
      <xdr:row>3</xdr:row>
      <xdr:rowOff>52388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93359" cy="533400"/>
        </a:xfrm>
        <a:prstGeom prst="rect">
          <a:avLst/>
        </a:prstGeom>
      </xdr:spPr>
    </xdr:pic>
    <xdr:clientData/>
  </xdr:twoCellAnchor>
  <xdr:twoCellAnchor editAs="oneCell">
    <xdr:from>
      <xdr:col>44</xdr:col>
      <xdr:colOff>361950</xdr:colOff>
      <xdr:row>0</xdr:row>
      <xdr:rowOff>47422</xdr:rowOff>
    </xdr:from>
    <xdr:to>
      <xdr:col>45</xdr:col>
      <xdr:colOff>675160</xdr:colOff>
      <xdr:row>4</xdr:row>
      <xdr:rowOff>57151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  <xdr:twoCellAnchor>
    <xdr:from>
      <xdr:col>44</xdr:col>
      <xdr:colOff>301624</xdr:colOff>
      <xdr:row>7</xdr:row>
      <xdr:rowOff>214313</xdr:rowOff>
    </xdr:from>
    <xdr:to>
      <xdr:col>45</xdr:col>
      <xdr:colOff>680026</xdr:colOff>
      <xdr:row>9</xdr:row>
      <xdr:rowOff>2</xdr:rowOff>
    </xdr:to>
    <xdr:sp macro="" textlink="">
      <xdr:nvSpPr>
        <xdr:cNvPr id="5" name="13 CuadroTexto"/>
        <xdr:cNvSpPr txBox="1"/>
      </xdr:nvSpPr>
      <xdr:spPr>
        <a:xfrm>
          <a:off x="34186812" y="1444626"/>
          <a:ext cx="109277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8"/>
  <sheetViews>
    <sheetView tabSelected="1" view="pageBreakPreview" zoomScale="86" zoomScaleNormal="100" zoomScaleSheetLayoutView="86" workbookViewId="0">
      <pane xSplit="3" ySplit="12" topLeftCell="D26" activePane="bottomRight" state="frozen"/>
      <selection pane="topRight" activeCell="D1" sqref="D1"/>
      <selection pane="bottomLeft" activeCell="A12" sqref="A12"/>
      <selection pane="bottomRight" activeCell="J3" sqref="J3"/>
    </sheetView>
  </sheetViews>
  <sheetFormatPr baseColWidth="10" defaultColWidth="11.44140625" defaultRowHeight="13.2"/>
  <cols>
    <col min="1" max="1" width="13.5546875" style="1" customWidth="1"/>
    <col min="2" max="2" width="9.33203125" style="1" customWidth="1"/>
    <col min="3" max="3" width="11.44140625" style="1" customWidth="1"/>
    <col min="4" max="4" width="12.33203125" style="1" customWidth="1"/>
    <col min="5" max="5" width="11" style="1" customWidth="1"/>
    <col min="6" max="6" width="10.33203125" style="1" customWidth="1"/>
    <col min="7" max="8" width="11.33203125" style="1" customWidth="1"/>
    <col min="9" max="13" width="12" style="1" customWidth="1"/>
    <col min="14" max="14" width="10.88671875" style="1" customWidth="1"/>
    <col min="15" max="15" width="11" style="1" customWidth="1"/>
    <col min="16" max="16" width="11.44140625" style="1" customWidth="1"/>
    <col min="17" max="18" width="10.44140625" style="1" customWidth="1"/>
    <col min="19" max="20" width="11" style="1" customWidth="1"/>
    <col min="21" max="22" width="11.6640625" style="1" customWidth="1"/>
    <col min="23" max="23" width="11.88671875" style="1" customWidth="1"/>
    <col min="24" max="24" width="11.44140625" style="1" customWidth="1"/>
    <col min="25" max="25" width="12" style="1" customWidth="1"/>
    <col min="26" max="26" width="11.88671875" style="1" customWidth="1"/>
    <col min="27" max="27" width="7.109375" style="1" customWidth="1"/>
    <col min="28" max="28" width="7.44140625" style="1" customWidth="1"/>
    <col min="29" max="16384" width="11.44140625" style="1"/>
  </cols>
  <sheetData>
    <row r="1" spans="1:28" ht="13.5" customHeight="1">
      <c r="B1" s="150"/>
      <c r="C1" s="150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2"/>
      <c r="AB1" s="152"/>
    </row>
    <row r="2" spans="1:28" ht="13.8" thickBot="1">
      <c r="B2" s="25"/>
      <c r="C2" s="25"/>
      <c r="D2" s="50"/>
      <c r="E2" s="50"/>
      <c r="F2" s="50"/>
      <c r="G2" s="58"/>
      <c r="H2" s="58"/>
      <c r="I2" s="50"/>
      <c r="J2" s="50"/>
      <c r="K2" s="50"/>
      <c r="L2" s="50"/>
      <c r="M2" s="50"/>
      <c r="N2" s="50"/>
      <c r="O2" s="50"/>
      <c r="P2" s="50"/>
      <c r="Q2" s="50"/>
      <c r="R2" s="50"/>
      <c r="S2" s="55"/>
      <c r="T2" s="55"/>
      <c r="U2" s="50"/>
      <c r="V2" s="50"/>
      <c r="W2" s="50"/>
      <c r="X2" s="50"/>
      <c r="Y2" s="50"/>
      <c r="Z2" s="50"/>
    </row>
    <row r="3" spans="1:28" ht="20.25" customHeight="1" thickBot="1">
      <c r="B3" s="50"/>
      <c r="C3" s="50"/>
      <c r="D3" s="50"/>
      <c r="E3" s="50"/>
      <c r="F3" s="50"/>
      <c r="G3" s="58"/>
      <c r="H3" s="58"/>
      <c r="I3" s="50"/>
      <c r="J3" s="50"/>
      <c r="K3" s="50"/>
      <c r="L3" s="50"/>
      <c r="M3" s="50"/>
      <c r="N3" s="50"/>
      <c r="O3" s="50"/>
      <c r="P3" s="50"/>
      <c r="Q3" s="50"/>
      <c r="R3" s="50"/>
      <c r="S3" s="55"/>
      <c r="T3" s="55"/>
      <c r="U3" s="50"/>
      <c r="V3" s="50"/>
      <c r="W3" s="50"/>
      <c r="X3" s="50"/>
      <c r="Y3" s="50"/>
      <c r="Z3" s="153" t="s">
        <v>29</v>
      </c>
      <c r="AA3" s="154"/>
    </row>
    <row r="4" spans="1:28">
      <c r="A4" s="151" t="s">
        <v>35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2"/>
    </row>
    <row r="5" spans="1:28">
      <c r="A5" s="151" t="s">
        <v>56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2"/>
    </row>
    <row r="6" spans="1:28">
      <c r="A6" s="151" t="s">
        <v>23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2"/>
    </row>
    <row r="7" spans="1:28">
      <c r="A7" s="151" t="s">
        <v>33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2"/>
    </row>
    <row r="8" spans="1:28" ht="13.8" thickBot="1"/>
    <row r="9" spans="1:28" s="5" customFormat="1" ht="14.25" customHeight="1" thickBot="1">
      <c r="A9" s="140" t="s">
        <v>15</v>
      </c>
      <c r="B9" s="141"/>
      <c r="C9" s="155" t="s">
        <v>30</v>
      </c>
      <c r="D9" s="146" t="s">
        <v>3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</row>
    <row r="10" spans="1:28" s="5" customFormat="1" ht="14.25" customHeight="1" thickBot="1">
      <c r="A10" s="142"/>
      <c r="B10" s="143"/>
      <c r="C10" s="156"/>
      <c r="D10" s="146" t="s">
        <v>16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7"/>
      <c r="P10" s="146" t="s">
        <v>22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</row>
    <row r="11" spans="1:28" s="5" customFormat="1" ht="14.25" customHeight="1" thickBot="1">
      <c r="A11" s="142"/>
      <c r="B11" s="143"/>
      <c r="C11" s="156"/>
      <c r="D11" s="132" t="s">
        <v>26</v>
      </c>
      <c r="E11" s="134" t="s">
        <v>41</v>
      </c>
      <c r="F11" s="135"/>
      <c r="G11" s="134" t="s">
        <v>42</v>
      </c>
      <c r="H11" s="135"/>
      <c r="I11" s="132" t="s">
        <v>20</v>
      </c>
      <c r="J11" s="136" t="s">
        <v>12</v>
      </c>
      <c r="K11" s="132" t="s">
        <v>7</v>
      </c>
      <c r="L11" s="132" t="s">
        <v>1</v>
      </c>
      <c r="M11" s="132" t="s">
        <v>11</v>
      </c>
      <c r="N11" s="132" t="s">
        <v>32</v>
      </c>
      <c r="O11" s="132" t="s">
        <v>8</v>
      </c>
      <c r="P11" s="132" t="s">
        <v>26</v>
      </c>
      <c r="Q11" s="134" t="s">
        <v>41</v>
      </c>
      <c r="R11" s="135"/>
      <c r="S11" s="146" t="s">
        <v>42</v>
      </c>
      <c r="T11" s="147"/>
      <c r="U11" s="132" t="s">
        <v>20</v>
      </c>
      <c r="V11" s="138" t="s">
        <v>12</v>
      </c>
      <c r="W11" s="138" t="s">
        <v>7</v>
      </c>
      <c r="X11" s="138" t="s">
        <v>1</v>
      </c>
      <c r="Y11" s="138" t="s">
        <v>11</v>
      </c>
      <c r="Z11" s="138" t="s">
        <v>32</v>
      </c>
      <c r="AA11" s="138" t="s">
        <v>8</v>
      </c>
    </row>
    <row r="12" spans="1:28" s="5" customFormat="1" ht="14.25" customHeight="1" thickBot="1">
      <c r="A12" s="144"/>
      <c r="B12" s="145"/>
      <c r="C12" s="157"/>
      <c r="D12" s="133"/>
      <c r="E12" s="11" t="s">
        <v>4</v>
      </c>
      <c r="F12" s="11" t="s">
        <v>5</v>
      </c>
      <c r="G12" s="11" t="s">
        <v>4</v>
      </c>
      <c r="H12" s="11" t="s">
        <v>5</v>
      </c>
      <c r="I12" s="133"/>
      <c r="J12" s="137"/>
      <c r="K12" s="133"/>
      <c r="L12" s="133"/>
      <c r="M12" s="133"/>
      <c r="N12" s="133"/>
      <c r="O12" s="133"/>
      <c r="P12" s="133"/>
      <c r="Q12" s="72" t="s">
        <v>4</v>
      </c>
      <c r="R12" s="11" t="s">
        <v>5</v>
      </c>
      <c r="S12" s="11" t="s">
        <v>4</v>
      </c>
      <c r="T12" s="11" t="s">
        <v>5</v>
      </c>
      <c r="U12" s="133"/>
      <c r="V12" s="139"/>
      <c r="W12" s="139"/>
      <c r="X12" s="139"/>
      <c r="Y12" s="139"/>
      <c r="Z12" s="139"/>
      <c r="AA12" s="139"/>
    </row>
    <row r="13" spans="1:28" ht="54" customHeight="1">
      <c r="A13" s="130" t="s">
        <v>60</v>
      </c>
      <c r="B13" s="131"/>
      <c r="C13" s="114">
        <v>549854.96</v>
      </c>
      <c r="D13" s="109">
        <f>('UCEEP-09-01'!F14)</f>
        <v>46410</v>
      </c>
      <c r="E13" s="34">
        <f>'UCEEP-09-01'!J14</f>
        <v>28827.73</v>
      </c>
      <c r="F13" s="34">
        <f>'UCEEP-09-01'!N14</f>
        <v>28827.73</v>
      </c>
      <c r="G13" s="34">
        <f>'UCEEP-09-01'!R14</f>
        <v>15167.21</v>
      </c>
      <c r="H13" s="34">
        <f>'UCEEP-09-01'!V14</f>
        <v>15167.21</v>
      </c>
      <c r="I13" s="34">
        <f>'UCEEP-09-01'!Z14</f>
        <v>46410</v>
      </c>
      <c r="J13" s="34">
        <f>'UCEEP-09-01'!AD14</f>
        <v>50289.180000000008</v>
      </c>
      <c r="K13" s="34">
        <f>'UCEEP-09-01'!AH14</f>
        <v>50289.180000000008</v>
      </c>
      <c r="L13" s="34">
        <f>'UCEEP-09-01'!AL14</f>
        <v>50289.180000000008</v>
      </c>
      <c r="M13" s="34">
        <f>'UCEEP-09-01'!AP14</f>
        <v>50289.180000000008</v>
      </c>
      <c r="N13" s="62">
        <f>'UCEEP-09-01'!AT14</f>
        <v>-3879.1800000000003</v>
      </c>
      <c r="O13" s="26">
        <f>((D13-M13)/(D13)*(100%))</f>
        <v>-8.3585003232062222E-2</v>
      </c>
      <c r="P13" s="34">
        <f t="shared" ref="P13:AA17" si="0">(D13)</f>
        <v>46410</v>
      </c>
      <c r="Q13" s="34">
        <f t="shared" si="0"/>
        <v>28827.73</v>
      </c>
      <c r="R13" s="34">
        <f t="shared" si="0"/>
        <v>28827.73</v>
      </c>
      <c r="S13" s="34">
        <f t="shared" si="0"/>
        <v>15167.21</v>
      </c>
      <c r="T13" s="34">
        <f t="shared" si="0"/>
        <v>15167.21</v>
      </c>
      <c r="U13" s="34">
        <f t="shared" si="0"/>
        <v>46410</v>
      </c>
      <c r="V13" s="34">
        <f t="shared" si="0"/>
        <v>50289.180000000008</v>
      </c>
      <c r="W13" s="34">
        <f t="shared" si="0"/>
        <v>50289.180000000008</v>
      </c>
      <c r="X13" s="34">
        <f t="shared" si="0"/>
        <v>50289.180000000008</v>
      </c>
      <c r="Y13" s="34">
        <f t="shared" si="0"/>
        <v>50289.180000000008</v>
      </c>
      <c r="Z13" s="62">
        <f t="shared" si="0"/>
        <v>-3879.1800000000003</v>
      </c>
      <c r="AA13" s="26">
        <f t="shared" si="0"/>
        <v>-8.3585003232062222E-2</v>
      </c>
    </row>
    <row r="14" spans="1:28" ht="54" customHeight="1">
      <c r="A14" s="130" t="s">
        <v>61</v>
      </c>
      <c r="B14" s="131"/>
      <c r="C14" s="109">
        <v>6944828</v>
      </c>
      <c r="D14" s="109">
        <f>('UCEEP-09-01'!F15)</f>
        <v>1524064</v>
      </c>
      <c r="E14" s="34">
        <f>'UCEEP-09-01'!J15</f>
        <v>119868.97</v>
      </c>
      <c r="F14" s="34">
        <f>'UCEEP-09-01'!N15</f>
        <v>242856.81</v>
      </c>
      <c r="G14" s="34">
        <f>'UCEEP-09-01'!R15</f>
        <v>47442.83</v>
      </c>
      <c r="H14" s="34">
        <f>'UCEEP-09-01'!V15</f>
        <v>47442.83</v>
      </c>
      <c r="I14" s="34">
        <f>'UCEEP-09-01'!Z15</f>
        <v>1401076.1600000001</v>
      </c>
      <c r="J14" s="34">
        <f>'UCEEP-09-01'!AD15</f>
        <v>542788.25</v>
      </c>
      <c r="K14" s="34">
        <f>'UCEEP-09-01'!AH15</f>
        <v>542788.25</v>
      </c>
      <c r="L14" s="34">
        <f>'UCEEP-09-01'!AL15</f>
        <v>542788.25</v>
      </c>
      <c r="M14" s="34">
        <f>'UCEEP-09-01'!AP15</f>
        <v>542788.25</v>
      </c>
      <c r="N14" s="62">
        <f>'UCEEP-09-01'!AT15</f>
        <v>858287.91</v>
      </c>
      <c r="O14" s="26">
        <f t="shared" ref="O14:O17" si="1">((D14-M14)/(D14)*(100%))</f>
        <v>0.64385468720473682</v>
      </c>
      <c r="P14" s="34">
        <f t="shared" si="0"/>
        <v>1524064</v>
      </c>
      <c r="Q14" s="34">
        <f t="shared" si="0"/>
        <v>119868.97</v>
      </c>
      <c r="R14" s="34">
        <f t="shared" si="0"/>
        <v>242856.81</v>
      </c>
      <c r="S14" s="34">
        <f t="shared" si="0"/>
        <v>47442.83</v>
      </c>
      <c r="T14" s="34">
        <f t="shared" si="0"/>
        <v>47442.83</v>
      </c>
      <c r="U14" s="34">
        <f t="shared" si="0"/>
        <v>1401076.1600000001</v>
      </c>
      <c r="V14" s="34">
        <f t="shared" si="0"/>
        <v>542788.25</v>
      </c>
      <c r="W14" s="34">
        <f t="shared" si="0"/>
        <v>542788.25</v>
      </c>
      <c r="X14" s="34">
        <f t="shared" si="0"/>
        <v>542788.25</v>
      </c>
      <c r="Y14" s="34">
        <f t="shared" si="0"/>
        <v>542788.25</v>
      </c>
      <c r="Z14" s="62">
        <f t="shared" si="0"/>
        <v>858287.91</v>
      </c>
      <c r="AA14" s="26">
        <f t="shared" si="0"/>
        <v>0.64385468720473682</v>
      </c>
    </row>
    <row r="15" spans="1:28" ht="54" customHeight="1">
      <c r="A15" s="130" t="s">
        <v>62</v>
      </c>
      <c r="B15" s="131"/>
      <c r="C15" s="109">
        <v>27000</v>
      </c>
      <c r="D15" s="110">
        <v>0</v>
      </c>
      <c r="E15" s="34">
        <f>'UCEEP-09-01'!J16</f>
        <v>9740.7799999999988</v>
      </c>
      <c r="F15" s="34">
        <f>'UCEEP-09-01'!N16</f>
        <v>9740.7800000000007</v>
      </c>
      <c r="G15" s="34">
        <f>'UCEEP-09-01'!R16</f>
        <v>0</v>
      </c>
      <c r="H15" s="34">
        <f>'UCEEP-09-01'!V16</f>
        <v>0</v>
      </c>
      <c r="I15" s="34">
        <f>'UCEEP-09-01'!Z16</f>
        <v>-1.8189894035458565E-12</v>
      </c>
      <c r="J15" s="34">
        <f>'UCEEP-09-01'!AD16</f>
        <v>9740.7800000000007</v>
      </c>
      <c r="K15" s="34">
        <f>'UCEEP-09-01'!AH16</f>
        <v>9740.7800000000007</v>
      </c>
      <c r="L15" s="34">
        <f>'UCEEP-09-01'!AL16</f>
        <v>9740.7800000000007</v>
      </c>
      <c r="M15" s="34">
        <f>'UCEEP-09-01'!AP16</f>
        <v>9740.7800000000007</v>
      </c>
      <c r="N15" s="62">
        <f>'UCEEP-09-01'!AT16</f>
        <v>-9740.7800000000025</v>
      </c>
      <c r="O15" s="118">
        <f>((M15-D15)/(M15)*(100%))</f>
        <v>1</v>
      </c>
      <c r="P15" s="34">
        <f t="shared" si="0"/>
        <v>0</v>
      </c>
      <c r="Q15" s="34">
        <f t="shared" si="0"/>
        <v>9740.7799999999988</v>
      </c>
      <c r="R15" s="34">
        <f t="shared" si="0"/>
        <v>9740.7800000000007</v>
      </c>
      <c r="S15" s="34">
        <f t="shared" si="0"/>
        <v>0</v>
      </c>
      <c r="T15" s="34">
        <f t="shared" si="0"/>
        <v>0</v>
      </c>
      <c r="U15" s="34">
        <f t="shared" si="0"/>
        <v>-1.8189894035458565E-12</v>
      </c>
      <c r="V15" s="34">
        <f t="shared" si="0"/>
        <v>9740.7800000000007</v>
      </c>
      <c r="W15" s="34">
        <f t="shared" si="0"/>
        <v>9740.7800000000007</v>
      </c>
      <c r="X15" s="34">
        <f t="shared" si="0"/>
        <v>9740.7800000000007</v>
      </c>
      <c r="Y15" s="34">
        <f t="shared" si="0"/>
        <v>9740.7800000000007</v>
      </c>
      <c r="Z15" s="62">
        <f t="shared" si="0"/>
        <v>-9740.7800000000025</v>
      </c>
      <c r="AA15" s="26">
        <f t="shared" si="0"/>
        <v>1</v>
      </c>
    </row>
    <row r="16" spans="1:28" ht="54" customHeight="1">
      <c r="A16" s="130" t="s">
        <v>63</v>
      </c>
      <c r="B16" s="131"/>
      <c r="C16" s="109">
        <v>254998</v>
      </c>
      <c r="D16" s="109">
        <f>('UCEEP-09-01'!F17)</f>
        <v>24998</v>
      </c>
      <c r="E16" s="34">
        <f>'UCEEP-09-01'!J17</f>
        <v>628</v>
      </c>
      <c r="F16" s="34">
        <f>'UCEEP-09-01'!N17</f>
        <v>628</v>
      </c>
      <c r="G16" s="34">
        <f>'UCEEP-09-01'!R17</f>
        <v>0</v>
      </c>
      <c r="H16" s="34">
        <f>'UCEEP-09-01'!V17</f>
        <v>0</v>
      </c>
      <c r="I16" s="34">
        <f>'UCEEP-09-01'!Z17</f>
        <v>24998</v>
      </c>
      <c r="J16" s="34">
        <f>'UCEEP-09-01'!AD17</f>
        <v>628</v>
      </c>
      <c r="K16" s="34">
        <f>'UCEEP-09-01'!AH17</f>
        <v>628</v>
      </c>
      <c r="L16" s="34">
        <f>'UCEEP-09-01'!AL17</f>
        <v>628</v>
      </c>
      <c r="M16" s="34">
        <f>'UCEEP-09-01'!AP17</f>
        <v>628</v>
      </c>
      <c r="N16" s="62">
        <f>'UCEEP-09-01'!AT17</f>
        <v>24370</v>
      </c>
      <c r="O16" s="26">
        <f t="shared" si="1"/>
        <v>0.97487799023921917</v>
      </c>
      <c r="P16" s="34">
        <f t="shared" si="0"/>
        <v>24998</v>
      </c>
      <c r="Q16" s="34">
        <f t="shared" si="0"/>
        <v>628</v>
      </c>
      <c r="R16" s="34">
        <f t="shared" si="0"/>
        <v>628</v>
      </c>
      <c r="S16" s="34">
        <f t="shared" si="0"/>
        <v>0</v>
      </c>
      <c r="T16" s="34">
        <f t="shared" si="0"/>
        <v>0</v>
      </c>
      <c r="U16" s="34">
        <f t="shared" si="0"/>
        <v>24998</v>
      </c>
      <c r="V16" s="34">
        <f t="shared" si="0"/>
        <v>628</v>
      </c>
      <c r="W16" s="34">
        <f t="shared" si="0"/>
        <v>628</v>
      </c>
      <c r="X16" s="34">
        <f t="shared" si="0"/>
        <v>628</v>
      </c>
      <c r="Y16" s="34">
        <f t="shared" si="0"/>
        <v>628</v>
      </c>
      <c r="Z16" s="62">
        <f t="shared" si="0"/>
        <v>24370</v>
      </c>
      <c r="AA16" s="26">
        <f t="shared" si="0"/>
        <v>0.97487799023921917</v>
      </c>
    </row>
    <row r="17" spans="1:31" ht="54" customHeight="1">
      <c r="A17" s="130" t="s">
        <v>64</v>
      </c>
      <c r="B17" s="131"/>
      <c r="C17" s="109">
        <v>61089753.039999992</v>
      </c>
      <c r="D17" s="109">
        <f>('UCEEP-09-01'!F18)</f>
        <v>13035839</v>
      </c>
      <c r="E17" s="34">
        <f>'UCEEP-09-01'!J18</f>
        <v>229050.52999999997</v>
      </c>
      <c r="F17" s="34">
        <f>'UCEEP-09-01'!N18</f>
        <v>229050.53</v>
      </c>
      <c r="G17" s="34">
        <f>'UCEEP-09-01'!R18</f>
        <v>1324191.8900000001</v>
      </c>
      <c r="H17" s="34">
        <f>'UCEEP-09-01'!V18</f>
        <v>1324191.8900000001</v>
      </c>
      <c r="I17" s="34">
        <f>'UCEEP-09-01'!Z18</f>
        <v>13035839</v>
      </c>
      <c r="J17" s="34">
        <f>'UCEEP-09-01'!AD18</f>
        <v>12756263.449999999</v>
      </c>
      <c r="K17" s="34">
        <f>'UCEEP-09-01'!AH18</f>
        <v>12756263.449999999</v>
      </c>
      <c r="L17" s="34">
        <f>'UCEEP-09-01'!AL18</f>
        <v>12756263.449999999</v>
      </c>
      <c r="M17" s="34">
        <f>'UCEEP-09-01'!AP18</f>
        <v>12756263.449999999</v>
      </c>
      <c r="N17" s="62">
        <f>'UCEEP-09-01'!AT18</f>
        <v>279575.54999999981</v>
      </c>
      <c r="O17" s="26">
        <f t="shared" si="1"/>
        <v>2.1446686323757201E-2</v>
      </c>
      <c r="P17" s="34">
        <f t="shared" si="0"/>
        <v>13035839</v>
      </c>
      <c r="Q17" s="34">
        <f t="shared" si="0"/>
        <v>229050.52999999997</v>
      </c>
      <c r="R17" s="34">
        <f t="shared" si="0"/>
        <v>229050.53</v>
      </c>
      <c r="S17" s="34">
        <f t="shared" si="0"/>
        <v>1324191.8900000001</v>
      </c>
      <c r="T17" s="34">
        <f t="shared" si="0"/>
        <v>1324191.8900000001</v>
      </c>
      <c r="U17" s="34">
        <f t="shared" si="0"/>
        <v>13035839</v>
      </c>
      <c r="V17" s="34">
        <f t="shared" si="0"/>
        <v>12756263.449999999</v>
      </c>
      <c r="W17" s="34">
        <f t="shared" si="0"/>
        <v>12756263.449999999</v>
      </c>
      <c r="X17" s="34">
        <f t="shared" si="0"/>
        <v>12756263.449999999</v>
      </c>
      <c r="Y17" s="34">
        <f t="shared" si="0"/>
        <v>12756263.449999999</v>
      </c>
      <c r="Z17" s="62">
        <f t="shared" si="0"/>
        <v>279575.54999999981</v>
      </c>
      <c r="AA17" s="26">
        <f t="shared" si="0"/>
        <v>2.1446686323757201E-2</v>
      </c>
    </row>
    <row r="18" spans="1:31" ht="6" customHeight="1" thickBot="1">
      <c r="A18" s="128"/>
      <c r="B18" s="12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04"/>
      <c r="O18" s="104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6"/>
    </row>
    <row r="19" spans="1:31" s="5" customFormat="1" ht="20.25" customHeight="1" thickBot="1">
      <c r="A19" s="159" t="s">
        <v>0</v>
      </c>
      <c r="B19" s="160"/>
      <c r="C19" s="36">
        <f t="shared" ref="C19:N19" si="2">SUM(C13:C17)</f>
        <v>68866433.999999985</v>
      </c>
      <c r="D19" s="36">
        <f t="shared" si="2"/>
        <v>14631311</v>
      </c>
      <c r="E19" s="36">
        <f t="shared" si="2"/>
        <v>388116.01</v>
      </c>
      <c r="F19" s="36">
        <f t="shared" si="2"/>
        <v>511103.85</v>
      </c>
      <c r="G19" s="36">
        <f t="shared" si="2"/>
        <v>1386801.9300000002</v>
      </c>
      <c r="H19" s="36">
        <f t="shared" si="2"/>
        <v>1386801.9300000002</v>
      </c>
      <c r="I19" s="36">
        <f t="shared" si="2"/>
        <v>14508323.16</v>
      </c>
      <c r="J19" s="36">
        <f t="shared" si="2"/>
        <v>13359709.66</v>
      </c>
      <c r="K19" s="36">
        <f t="shared" si="2"/>
        <v>13359709.66</v>
      </c>
      <c r="L19" s="36">
        <f t="shared" si="2"/>
        <v>13359709.66</v>
      </c>
      <c r="M19" s="36">
        <f t="shared" si="2"/>
        <v>13359709.66</v>
      </c>
      <c r="N19" s="36">
        <f t="shared" si="2"/>
        <v>1148613.4999999998</v>
      </c>
      <c r="O19" s="46">
        <f>((D19-M19)/(D19)*(100%))</f>
        <v>8.6909596822868432E-2</v>
      </c>
      <c r="P19" s="36">
        <f t="shared" ref="P19:Z19" si="3">SUM(P13:P17)</f>
        <v>14631311</v>
      </c>
      <c r="Q19" s="36">
        <f t="shared" si="3"/>
        <v>388116.01</v>
      </c>
      <c r="R19" s="36">
        <f t="shared" si="3"/>
        <v>511103.85</v>
      </c>
      <c r="S19" s="36">
        <f t="shared" si="3"/>
        <v>1386801.9300000002</v>
      </c>
      <c r="T19" s="36">
        <f t="shared" si="3"/>
        <v>1386801.9300000002</v>
      </c>
      <c r="U19" s="36">
        <f t="shared" si="3"/>
        <v>14508323.16</v>
      </c>
      <c r="V19" s="36">
        <f t="shared" si="3"/>
        <v>13359709.66</v>
      </c>
      <c r="W19" s="36">
        <f t="shared" si="3"/>
        <v>13359709.66</v>
      </c>
      <c r="X19" s="36">
        <f t="shared" si="3"/>
        <v>13359709.66</v>
      </c>
      <c r="Y19" s="36">
        <f t="shared" si="3"/>
        <v>13359709.66</v>
      </c>
      <c r="Z19" s="36">
        <f t="shared" si="3"/>
        <v>1148613.4999999998</v>
      </c>
      <c r="AA19" s="46">
        <f>((P19-Y19)/(P19)*(100%))</f>
        <v>8.6909596822868432E-2</v>
      </c>
    </row>
    <row r="20" spans="1:31" ht="13.5" customHeight="1">
      <c r="B20" s="17"/>
      <c r="C20" s="17"/>
      <c r="D20" s="1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90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8"/>
    </row>
    <row r="21" spans="1:31" ht="14.2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37"/>
      <c r="W21" s="37"/>
      <c r="X21" s="37"/>
      <c r="Y21" s="37"/>
      <c r="Z21" s="37"/>
      <c r="AA21" s="37"/>
      <c r="AB21" s="18"/>
    </row>
    <row r="22" spans="1:31" ht="14.2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37"/>
      <c r="W22" s="37"/>
      <c r="X22" s="37"/>
      <c r="Y22" s="37"/>
      <c r="Z22" s="37"/>
      <c r="AA22" s="37"/>
      <c r="AB22" s="18"/>
    </row>
    <row r="23" spans="1:31" ht="14.2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37"/>
      <c r="W23" s="37"/>
      <c r="X23" s="37"/>
      <c r="Y23" s="37"/>
      <c r="Z23" s="37"/>
      <c r="AA23" s="37"/>
      <c r="AB23" s="18"/>
    </row>
    <row r="24" spans="1:31" ht="14.25" customHeight="1" thickBot="1">
      <c r="B24" s="17"/>
      <c r="C24" s="17"/>
      <c r="D24" s="1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89"/>
      <c r="U24" s="37"/>
      <c r="V24" s="37"/>
      <c r="W24" s="37"/>
      <c r="X24" s="37"/>
      <c r="Y24" s="37"/>
      <c r="Z24" s="37"/>
      <c r="AA24" s="37"/>
      <c r="AB24" s="18"/>
    </row>
    <row r="25" spans="1:31" ht="14.25" customHeight="1" thickBot="1">
      <c r="A25" s="140" t="s">
        <v>15</v>
      </c>
      <c r="B25" s="141"/>
      <c r="C25" s="132" t="s">
        <v>6</v>
      </c>
      <c r="D25" s="132" t="s">
        <v>31</v>
      </c>
      <c r="E25" s="161" t="s">
        <v>2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  <c r="S25" s="37"/>
      <c r="T25" s="37"/>
      <c r="U25" s="37"/>
      <c r="V25" s="37"/>
      <c r="W25" s="37"/>
      <c r="X25" s="37"/>
      <c r="Y25" s="37"/>
      <c r="Z25" s="37"/>
      <c r="AA25" s="37"/>
      <c r="AB25" s="68"/>
      <c r="AC25" s="69"/>
      <c r="AD25" s="37"/>
      <c r="AE25" s="37"/>
    </row>
    <row r="26" spans="1:31" ht="20.25" customHeight="1" thickBot="1">
      <c r="A26" s="142"/>
      <c r="B26" s="143"/>
      <c r="C26" s="158"/>
      <c r="D26" s="158"/>
      <c r="E26" s="161" t="s">
        <v>16</v>
      </c>
      <c r="F26" s="162"/>
      <c r="G26" s="162"/>
      <c r="H26" s="162"/>
      <c r="I26" s="162"/>
      <c r="J26" s="162"/>
      <c r="K26" s="163"/>
      <c r="L26" s="161" t="s">
        <v>24</v>
      </c>
      <c r="M26" s="162"/>
      <c r="N26" s="162"/>
      <c r="O26" s="162"/>
      <c r="P26" s="162"/>
      <c r="Q26" s="162"/>
      <c r="R26" s="163"/>
      <c r="S26" s="37"/>
      <c r="T26" s="37"/>
      <c r="U26" s="37"/>
      <c r="V26" s="37"/>
      <c r="W26" s="37"/>
      <c r="X26" s="37"/>
      <c r="Y26" s="37"/>
      <c r="Z26" s="37"/>
      <c r="AA26" s="37"/>
      <c r="AB26" s="68"/>
      <c r="AC26" s="69"/>
      <c r="AD26" s="37"/>
      <c r="AE26" s="37"/>
    </row>
    <row r="27" spans="1:31" ht="24" customHeight="1" thickBot="1">
      <c r="A27" s="144"/>
      <c r="B27" s="145"/>
      <c r="C27" s="133"/>
      <c r="D27" s="133"/>
      <c r="E27" s="29" t="s">
        <v>25</v>
      </c>
      <c r="F27" s="59" t="s">
        <v>4</v>
      </c>
      <c r="G27" s="13" t="s">
        <v>5</v>
      </c>
      <c r="H27" s="11" t="s">
        <v>21</v>
      </c>
      <c r="I27" s="13" t="s">
        <v>9</v>
      </c>
      <c r="J27" s="12" t="s">
        <v>10</v>
      </c>
      <c r="K27" s="13" t="s">
        <v>8</v>
      </c>
      <c r="L27" s="29" t="s">
        <v>25</v>
      </c>
      <c r="M27" s="13" t="s">
        <v>4</v>
      </c>
      <c r="N27" s="13" t="s">
        <v>5</v>
      </c>
      <c r="O27" s="11" t="s">
        <v>21</v>
      </c>
      <c r="P27" s="13" t="s">
        <v>9</v>
      </c>
      <c r="Q27" s="12" t="s">
        <v>10</v>
      </c>
      <c r="R27" s="13" t="s">
        <v>8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1" ht="56.25" customHeight="1">
      <c r="A28" s="130" t="s">
        <v>60</v>
      </c>
      <c r="B28" s="131"/>
      <c r="C28" s="117" t="s">
        <v>36</v>
      </c>
      <c r="D28" s="119">
        <v>40</v>
      </c>
      <c r="E28" s="120">
        <v>12</v>
      </c>
      <c r="F28" s="121">
        <v>0</v>
      </c>
      <c r="G28" s="121">
        <v>0</v>
      </c>
      <c r="H28" s="121">
        <f t="shared" ref="H28:H32" si="4">+E28+F28-G28</f>
        <v>12</v>
      </c>
      <c r="I28" s="121">
        <v>12</v>
      </c>
      <c r="J28" s="121">
        <f t="shared" ref="J28:J32" si="5">+H28-I28</f>
        <v>0</v>
      </c>
      <c r="K28" s="122">
        <f>I28/H28</f>
        <v>1</v>
      </c>
      <c r="L28" s="120">
        <f t="shared" ref="L28:N28" si="6">+E28</f>
        <v>12</v>
      </c>
      <c r="M28" s="121">
        <f t="shared" si="6"/>
        <v>0</v>
      </c>
      <c r="N28" s="121">
        <f t="shared" si="6"/>
        <v>0</v>
      </c>
      <c r="O28" s="123">
        <f t="shared" ref="O28" si="7">+L28+M28-N28</f>
        <v>12</v>
      </c>
      <c r="P28" s="123">
        <f>+I28</f>
        <v>12</v>
      </c>
      <c r="Q28" s="121">
        <f>+O28-P28</f>
        <v>0</v>
      </c>
      <c r="R28" s="124">
        <f>P28/O28</f>
        <v>1</v>
      </c>
      <c r="T28" s="88"/>
    </row>
    <row r="29" spans="1:31" ht="56.25" customHeight="1">
      <c r="A29" s="130" t="s">
        <v>61</v>
      </c>
      <c r="B29" s="131"/>
      <c r="C29" s="117" t="s">
        <v>37</v>
      </c>
      <c r="D29" s="119">
        <v>3025</v>
      </c>
      <c r="E29" s="120">
        <v>2753</v>
      </c>
      <c r="F29" s="121">
        <v>0</v>
      </c>
      <c r="G29" s="121">
        <v>0</v>
      </c>
      <c r="H29" s="121">
        <f t="shared" si="4"/>
        <v>2753</v>
      </c>
      <c r="I29" s="121">
        <v>2753</v>
      </c>
      <c r="J29" s="121">
        <f>+H29-I29</f>
        <v>0</v>
      </c>
      <c r="K29" s="122">
        <f t="shared" ref="K29:K32" si="8">I29/H29</f>
        <v>1</v>
      </c>
      <c r="L29" s="120">
        <f t="shared" ref="L29:L32" si="9">+E29</f>
        <v>2753</v>
      </c>
      <c r="M29" s="121">
        <f t="shared" ref="M29:M32" si="10">+F29</f>
        <v>0</v>
      </c>
      <c r="N29" s="121">
        <f t="shared" ref="N29:N32" si="11">+G29</f>
        <v>0</v>
      </c>
      <c r="O29" s="123">
        <f t="shared" ref="O29:O32" si="12">+L29+M29-N29</f>
        <v>2753</v>
      </c>
      <c r="P29" s="123">
        <f>+I29</f>
        <v>2753</v>
      </c>
      <c r="Q29" s="121">
        <f>+O29-P29</f>
        <v>0</v>
      </c>
      <c r="R29" s="124">
        <f>P29/O29</f>
        <v>1</v>
      </c>
    </row>
    <row r="30" spans="1:31" ht="56.25" customHeight="1">
      <c r="A30" s="130" t="s">
        <v>62</v>
      </c>
      <c r="B30" s="131"/>
      <c r="C30" s="117" t="s">
        <v>38</v>
      </c>
      <c r="D30" s="119">
        <v>6</v>
      </c>
      <c r="E30" s="120">
        <v>0</v>
      </c>
      <c r="F30" s="121">
        <v>0</v>
      </c>
      <c r="G30" s="121">
        <v>0</v>
      </c>
      <c r="H30" s="121">
        <f t="shared" si="4"/>
        <v>0</v>
      </c>
      <c r="I30" s="121">
        <v>0</v>
      </c>
      <c r="J30" s="121">
        <f t="shared" si="5"/>
        <v>0</v>
      </c>
      <c r="K30" s="122">
        <v>0</v>
      </c>
      <c r="L30" s="120">
        <f t="shared" si="9"/>
        <v>0</v>
      </c>
      <c r="M30" s="121">
        <f t="shared" si="10"/>
        <v>0</v>
      </c>
      <c r="N30" s="121">
        <f t="shared" si="11"/>
        <v>0</v>
      </c>
      <c r="O30" s="123">
        <f t="shared" si="12"/>
        <v>0</v>
      </c>
      <c r="P30" s="123">
        <f>+I30</f>
        <v>0</v>
      </c>
      <c r="Q30" s="121">
        <f>+O30-P30</f>
        <v>0</v>
      </c>
      <c r="R30" s="124">
        <v>0</v>
      </c>
    </row>
    <row r="31" spans="1:31" ht="56.25" customHeight="1">
      <c r="A31" s="130" t="s">
        <v>63</v>
      </c>
      <c r="B31" s="131"/>
      <c r="C31" s="117" t="s">
        <v>40</v>
      </c>
      <c r="D31" s="119">
        <v>12</v>
      </c>
      <c r="E31" s="120">
        <v>3</v>
      </c>
      <c r="F31" s="121">
        <v>0</v>
      </c>
      <c r="G31" s="121">
        <v>0</v>
      </c>
      <c r="H31" s="121">
        <f t="shared" si="4"/>
        <v>3</v>
      </c>
      <c r="I31" s="121">
        <v>3</v>
      </c>
      <c r="J31" s="121">
        <f t="shared" si="5"/>
        <v>0</v>
      </c>
      <c r="K31" s="122">
        <f t="shared" si="8"/>
        <v>1</v>
      </c>
      <c r="L31" s="120">
        <f t="shared" si="9"/>
        <v>3</v>
      </c>
      <c r="M31" s="121">
        <f t="shared" si="10"/>
        <v>0</v>
      </c>
      <c r="N31" s="121">
        <f t="shared" si="11"/>
        <v>0</v>
      </c>
      <c r="O31" s="123">
        <f t="shared" si="12"/>
        <v>3</v>
      </c>
      <c r="P31" s="123">
        <f>+I31</f>
        <v>3</v>
      </c>
      <c r="Q31" s="121">
        <f>+O31-P31</f>
        <v>0</v>
      </c>
      <c r="R31" s="124">
        <f>P31/O31</f>
        <v>1</v>
      </c>
    </row>
    <row r="32" spans="1:31" ht="56.25" customHeight="1" thickBot="1">
      <c r="A32" s="130" t="s">
        <v>64</v>
      </c>
      <c r="B32" s="131"/>
      <c r="C32" s="117" t="s">
        <v>39</v>
      </c>
      <c r="D32" s="119">
        <v>12</v>
      </c>
      <c r="E32" s="120">
        <v>3</v>
      </c>
      <c r="F32" s="121">
        <v>0</v>
      </c>
      <c r="G32" s="121">
        <v>0</v>
      </c>
      <c r="H32" s="121">
        <f t="shared" si="4"/>
        <v>3</v>
      </c>
      <c r="I32" s="121">
        <v>3</v>
      </c>
      <c r="J32" s="121">
        <f t="shared" si="5"/>
        <v>0</v>
      </c>
      <c r="K32" s="122">
        <f t="shared" si="8"/>
        <v>1</v>
      </c>
      <c r="L32" s="120">
        <f t="shared" si="9"/>
        <v>3</v>
      </c>
      <c r="M32" s="121">
        <f t="shared" si="10"/>
        <v>0</v>
      </c>
      <c r="N32" s="121">
        <f t="shared" si="11"/>
        <v>0</v>
      </c>
      <c r="O32" s="123">
        <f t="shared" si="12"/>
        <v>3</v>
      </c>
      <c r="P32" s="123">
        <f>+I32</f>
        <v>3</v>
      </c>
      <c r="Q32" s="121">
        <f>+O32-P32</f>
        <v>0</v>
      </c>
      <c r="R32" s="124">
        <f>P32/O32</f>
        <v>1</v>
      </c>
    </row>
    <row r="33" spans="1:28" ht="6" customHeight="1" thickBot="1">
      <c r="A33" s="165"/>
      <c r="B33" s="166"/>
      <c r="C33" s="167"/>
      <c r="D33" s="52"/>
      <c r="E33" s="15"/>
      <c r="F33" s="16"/>
      <c r="G33" s="16"/>
      <c r="H33" s="14"/>
      <c r="I33" s="14"/>
      <c r="J33" s="14"/>
      <c r="K33" s="14"/>
      <c r="L33" s="15"/>
      <c r="M33" s="16"/>
      <c r="N33" s="16"/>
      <c r="O33" s="14"/>
      <c r="P33" s="14"/>
      <c r="Q33" s="14"/>
      <c r="R33" s="63"/>
    </row>
    <row r="34" spans="1:28" ht="24" customHeight="1" thickBot="1">
      <c r="A34" s="159" t="s">
        <v>0</v>
      </c>
      <c r="B34" s="164"/>
      <c r="C34" s="160"/>
      <c r="D34" s="53">
        <f t="shared" ref="D34:J34" si="13">SUM(D28:D32)</f>
        <v>3095</v>
      </c>
      <c r="E34" s="53">
        <f t="shared" si="13"/>
        <v>2771</v>
      </c>
      <c r="F34" s="53">
        <f t="shared" si="13"/>
        <v>0</v>
      </c>
      <c r="G34" s="53">
        <f t="shared" si="13"/>
        <v>0</v>
      </c>
      <c r="H34" s="53">
        <f t="shared" si="13"/>
        <v>2771</v>
      </c>
      <c r="I34" s="53">
        <f t="shared" si="13"/>
        <v>2771</v>
      </c>
      <c r="J34" s="53">
        <f t="shared" si="13"/>
        <v>0</v>
      </c>
      <c r="K34" s="70">
        <f>I34/H34</f>
        <v>1</v>
      </c>
      <c r="L34" s="64">
        <f t="shared" ref="L34:Q34" si="14">SUM(L28:L32)</f>
        <v>2771</v>
      </c>
      <c r="M34" s="53">
        <f t="shared" si="14"/>
        <v>0</v>
      </c>
      <c r="N34" s="53">
        <f t="shared" si="14"/>
        <v>0</v>
      </c>
      <c r="O34" s="53">
        <f t="shared" si="14"/>
        <v>2771</v>
      </c>
      <c r="P34" s="53">
        <f t="shared" si="14"/>
        <v>2771</v>
      </c>
      <c r="Q34" s="53">
        <f t="shared" si="14"/>
        <v>0</v>
      </c>
      <c r="R34" s="61">
        <f>P34/O34</f>
        <v>1</v>
      </c>
    </row>
    <row r="35" spans="1:28" ht="18.75" customHeight="1"/>
    <row r="36" spans="1:28" ht="18.75" customHeight="1"/>
    <row r="37" spans="1:28" ht="18.75" customHeight="1"/>
    <row r="38" spans="1:28" ht="18.75" customHeight="1"/>
    <row r="39" spans="1:28" ht="18.75" customHeight="1"/>
    <row r="40" spans="1:28" ht="18.75" customHeight="1"/>
    <row r="41" spans="1:28" ht="18.75" customHeight="1"/>
    <row r="42" spans="1:28" ht="18.75" customHeight="1"/>
    <row r="43" spans="1:28" ht="18.75" customHeight="1"/>
    <row r="44" spans="1:28" s="30" customFormat="1" ht="24.75" customHeight="1">
      <c r="A44" s="80"/>
      <c r="B44" s="126" t="s">
        <v>44</v>
      </c>
      <c r="C44" s="126"/>
      <c r="D44" s="126"/>
      <c r="E44" s="86"/>
      <c r="F44" s="86"/>
      <c r="G44" s="86"/>
      <c r="H44" s="86"/>
      <c r="I44" s="86"/>
      <c r="J44" s="86"/>
      <c r="K44" s="86"/>
      <c r="L44" s="126" t="s">
        <v>45</v>
      </c>
      <c r="M44" s="126"/>
      <c r="N44" s="126"/>
      <c r="O44" s="84"/>
      <c r="P44" s="80"/>
      <c r="Q44" s="80"/>
      <c r="R44" s="80"/>
      <c r="S44" s="80"/>
      <c r="T44" s="80"/>
      <c r="U44" s="80"/>
      <c r="V44" s="80"/>
      <c r="W44" s="126" t="s">
        <v>46</v>
      </c>
      <c r="X44" s="126"/>
      <c r="Y44" s="126"/>
      <c r="Z44" s="80"/>
      <c r="AA44" s="80"/>
      <c r="AB44" s="80"/>
    </row>
    <row r="45" spans="1:28" s="30" customFormat="1" ht="24.75" customHeight="1">
      <c r="B45" s="75"/>
      <c r="C45" s="75"/>
      <c r="D45" s="51"/>
      <c r="E45" s="51"/>
      <c r="F45" s="51"/>
      <c r="G45" s="57"/>
      <c r="H45" s="57"/>
      <c r="I45" s="51"/>
      <c r="J45" s="51"/>
      <c r="K45" s="51"/>
      <c r="L45" s="75"/>
      <c r="M45" s="75"/>
      <c r="N45" s="81"/>
      <c r="O45" s="75"/>
      <c r="P45" s="51"/>
      <c r="Q45" s="51"/>
      <c r="R45" s="51"/>
      <c r="S45" s="56"/>
      <c r="T45" s="56"/>
      <c r="U45" s="51"/>
      <c r="V45" s="51"/>
      <c r="W45" s="75"/>
      <c r="X45" s="75"/>
      <c r="Y45" s="74"/>
      <c r="Z45" s="51"/>
      <c r="AA45" s="51"/>
      <c r="AB45" s="51"/>
    </row>
    <row r="46" spans="1:28" s="30" customFormat="1" ht="24.75" customHeight="1">
      <c r="B46" s="75"/>
      <c r="C46" s="75"/>
      <c r="D46" s="51"/>
      <c r="E46" s="51"/>
      <c r="F46" s="51"/>
      <c r="G46" s="57"/>
      <c r="H46" s="57"/>
      <c r="I46" s="51"/>
      <c r="J46" s="51"/>
      <c r="K46" s="51"/>
      <c r="L46" s="75"/>
      <c r="M46" s="75"/>
      <c r="N46" s="81"/>
      <c r="O46" s="75"/>
      <c r="P46" s="51"/>
      <c r="Q46" s="51"/>
      <c r="R46" s="51"/>
      <c r="S46" s="56"/>
      <c r="T46" s="56"/>
      <c r="U46" s="51"/>
      <c r="V46" s="51"/>
      <c r="W46" s="75"/>
      <c r="X46" s="75"/>
      <c r="Y46" s="74"/>
      <c r="Z46" s="51"/>
      <c r="AA46" s="51"/>
      <c r="AB46" s="51"/>
    </row>
    <row r="47" spans="1:28" s="30" customFormat="1" ht="24.75" customHeight="1">
      <c r="B47" s="127" t="s">
        <v>47</v>
      </c>
      <c r="C47" s="127"/>
      <c r="D47" s="127"/>
      <c r="E47" s="87"/>
      <c r="F47" s="87"/>
      <c r="G47" s="87"/>
      <c r="H47" s="87"/>
      <c r="I47" s="87"/>
      <c r="J47" s="87"/>
      <c r="K47" s="87"/>
      <c r="L47" s="127" t="s">
        <v>57</v>
      </c>
      <c r="M47" s="127"/>
      <c r="N47" s="127"/>
      <c r="O47" s="85"/>
      <c r="P47" s="51"/>
      <c r="Q47" s="51"/>
      <c r="R47" s="51"/>
      <c r="S47" s="56"/>
      <c r="T47" s="56"/>
      <c r="U47" s="51"/>
      <c r="V47" s="51"/>
      <c r="W47" s="126" t="s">
        <v>59</v>
      </c>
      <c r="X47" s="126"/>
      <c r="Y47" s="126"/>
      <c r="Z47" s="51"/>
      <c r="AA47" s="51"/>
      <c r="AB47" s="51"/>
    </row>
    <row r="48" spans="1:28" s="30" customFormat="1" ht="30.75" customHeight="1">
      <c r="B48" s="127" t="s">
        <v>48</v>
      </c>
      <c r="C48" s="127"/>
      <c r="D48" s="127"/>
      <c r="E48" s="87"/>
      <c r="F48" s="87"/>
      <c r="G48" s="87"/>
      <c r="H48" s="87"/>
      <c r="I48" s="87"/>
      <c r="J48" s="87"/>
      <c r="K48" s="87"/>
      <c r="L48" s="127" t="s">
        <v>58</v>
      </c>
      <c r="M48" s="127"/>
      <c r="N48" s="127"/>
      <c r="O48" s="85"/>
      <c r="P48" s="51"/>
      <c r="Q48" s="51"/>
      <c r="R48" s="51"/>
      <c r="S48" s="56"/>
      <c r="T48" s="56"/>
      <c r="U48" s="51"/>
      <c r="V48" s="51"/>
      <c r="W48" s="126" t="s">
        <v>49</v>
      </c>
      <c r="X48" s="126"/>
      <c r="Y48" s="126"/>
      <c r="Z48" s="51"/>
      <c r="AA48" s="51"/>
      <c r="AB48" s="51"/>
    </row>
    <row r="49" spans="2:28" s="30" customFormat="1" ht="13.5" customHeight="1">
      <c r="B49" s="51"/>
      <c r="C49" s="51"/>
      <c r="D49" s="51"/>
      <c r="E49" s="51"/>
      <c r="F49" s="51"/>
      <c r="G49" s="57"/>
      <c r="H49" s="57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6"/>
      <c r="T49" s="56"/>
      <c r="U49" s="51"/>
      <c r="V49" s="51"/>
      <c r="W49" s="51"/>
      <c r="X49" s="51"/>
      <c r="Y49" s="51"/>
      <c r="Z49" s="51"/>
      <c r="AA49" s="51"/>
      <c r="AB49" s="51"/>
    </row>
    <row r="50" spans="2:28" ht="18.75" customHeight="1"/>
    <row r="51" spans="2:28" ht="18.75" customHeight="1"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65"/>
    </row>
    <row r="52" spans="2:28" ht="18.75" customHeight="1">
      <c r="D52" s="54"/>
      <c r="L52" s="54"/>
      <c r="N52" s="125"/>
      <c r="O52" s="125"/>
    </row>
    <row r="53" spans="2:28" ht="18.75" customHeight="1"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78"/>
      <c r="O53" s="77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2:28" ht="18.75" customHeight="1">
      <c r="N54" s="78"/>
      <c r="O54" s="77"/>
    </row>
    <row r="55" spans="2:28" ht="21.75" customHeight="1">
      <c r="N55" s="125"/>
      <c r="O55" s="125"/>
    </row>
    <row r="56" spans="2:28" ht="13.5" customHeight="1">
      <c r="N56" s="125"/>
      <c r="O56" s="125"/>
    </row>
    <row r="57" spans="2:28" ht="13.5" customHeight="1"/>
    <row r="58" spans="2:28" ht="13.5" customHeight="1"/>
  </sheetData>
  <mergeCells count="65">
    <mergeCell ref="C25:C27"/>
    <mergeCell ref="A19:B19"/>
    <mergeCell ref="W47:Y47"/>
    <mergeCell ref="W48:Y48"/>
    <mergeCell ref="A31:B31"/>
    <mergeCell ref="D25:D27"/>
    <mergeCell ref="E26:K26"/>
    <mergeCell ref="A34:C34"/>
    <mergeCell ref="A29:B29"/>
    <mergeCell ref="A30:B30"/>
    <mergeCell ref="A28:B28"/>
    <mergeCell ref="E25:R25"/>
    <mergeCell ref="L26:R26"/>
    <mergeCell ref="W44:Y44"/>
    <mergeCell ref="A32:B32"/>
    <mergeCell ref="A33:C33"/>
    <mergeCell ref="A25:B27"/>
    <mergeCell ref="W11:W12"/>
    <mergeCell ref="A21:U21"/>
    <mergeCell ref="B1:C1"/>
    <mergeCell ref="D9:AA9"/>
    <mergeCell ref="A4:AA4"/>
    <mergeCell ref="A5:AA5"/>
    <mergeCell ref="A6:AA6"/>
    <mergeCell ref="AA1:AB1"/>
    <mergeCell ref="Z3:AA3"/>
    <mergeCell ref="A7:AA7"/>
    <mergeCell ref="C9:C12"/>
    <mergeCell ref="D11:D12"/>
    <mergeCell ref="I11:I12"/>
    <mergeCell ref="L11:L12"/>
    <mergeCell ref="M11:M12"/>
    <mergeCell ref="X11:X12"/>
    <mergeCell ref="P11:P12"/>
    <mergeCell ref="A16:B16"/>
    <mergeCell ref="A9:B12"/>
    <mergeCell ref="E11:F11"/>
    <mergeCell ref="G11:H11"/>
    <mergeCell ref="S11:T11"/>
    <mergeCell ref="D10:O10"/>
    <mergeCell ref="P10:AA10"/>
    <mergeCell ref="Y11:Y12"/>
    <mergeCell ref="Z11:Z12"/>
    <mergeCell ref="AA11:AA12"/>
    <mergeCell ref="A14:B14"/>
    <mergeCell ref="A15:B15"/>
    <mergeCell ref="U11:U12"/>
    <mergeCell ref="V11:V12"/>
    <mergeCell ref="A18:B18"/>
    <mergeCell ref="A17:B17"/>
    <mergeCell ref="O11:O12"/>
    <mergeCell ref="Q11:R11"/>
    <mergeCell ref="A13:B13"/>
    <mergeCell ref="J11:J12"/>
    <mergeCell ref="K11:K12"/>
    <mergeCell ref="N11:N12"/>
    <mergeCell ref="N52:O52"/>
    <mergeCell ref="N55:O55"/>
    <mergeCell ref="N56:O56"/>
    <mergeCell ref="B44:D44"/>
    <mergeCell ref="B47:D47"/>
    <mergeCell ref="B48:D48"/>
    <mergeCell ref="L44:N44"/>
    <mergeCell ref="L47:N47"/>
    <mergeCell ref="L48:N48"/>
  </mergeCells>
  <printOptions horizontalCentered="1"/>
  <pageMargins left="0.19685039370078741" right="0.19685039370078741" top="0.19685039370078741" bottom="0.19685039370078741" header="0" footer="0"/>
  <pageSetup paperSize="17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A109"/>
  <sheetViews>
    <sheetView view="pageBreakPreview" zoomScaleNormal="90" zoomScaleSheetLayoutView="100" workbookViewId="0">
      <pane xSplit="2" ySplit="13" topLeftCell="C14" activePane="bottomRight" state="frozen"/>
      <selection pane="topRight" activeCell="C1" sqref="C1"/>
      <selection pane="bottomLeft" activeCell="A18" sqref="A18"/>
      <selection pane="bottomRight" activeCell="A6" sqref="A6:AT6"/>
    </sheetView>
  </sheetViews>
  <sheetFormatPr baseColWidth="10" defaultColWidth="11.44140625" defaultRowHeight="13.2"/>
  <cols>
    <col min="1" max="1" width="4.109375" style="3" customWidth="1"/>
    <col min="2" max="2" width="28.88671875" style="3" customWidth="1"/>
    <col min="3" max="28" width="11.6640625" style="3" customWidth="1"/>
    <col min="29" max="29" width="11.6640625" style="39" customWidth="1"/>
    <col min="30" max="42" width="11.6640625" style="3" customWidth="1"/>
    <col min="43" max="46" width="10.6640625" style="3" customWidth="1"/>
    <col min="47" max="47" width="12.109375" style="3" bestFit="1" customWidth="1"/>
    <col min="48" max="16384" width="11.44140625" style="3"/>
  </cols>
  <sheetData>
    <row r="1" spans="1:47">
      <c r="A1" s="182"/>
      <c r="B1" s="182"/>
      <c r="C1" s="182"/>
      <c r="D1" s="182"/>
      <c r="AR1" s="182"/>
      <c r="AS1" s="182"/>
      <c r="AT1" s="182"/>
    </row>
    <row r="4" spans="1:47" s="1" customFormat="1">
      <c r="A4" s="151" t="s">
        <v>35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2"/>
    </row>
    <row r="5" spans="1:47" s="1" customFormat="1">
      <c r="A5" s="151" t="s">
        <v>56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2"/>
    </row>
    <row r="6" spans="1:47" s="1" customFormat="1">
      <c r="A6" s="151" t="s">
        <v>27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2"/>
    </row>
    <row r="7" spans="1:47" s="1" customFormat="1" ht="13.8" thickBot="1">
      <c r="A7" s="151" t="s">
        <v>28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2"/>
    </row>
    <row r="8" spans="1:47" s="1" customFormat="1" ht="18" customHeight="1" thickBo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5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59" t="s">
        <v>34</v>
      </c>
      <c r="AT8" s="160"/>
      <c r="AU8" s="2"/>
    </row>
    <row r="9" spans="1:47" s="1" customFormat="1" ht="17.25" customHeight="1" thickBot="1">
      <c r="AC9" s="40"/>
    </row>
    <row r="10" spans="1:47" ht="13.8" thickBot="1">
      <c r="A10" s="168" t="s">
        <v>14</v>
      </c>
      <c r="B10" s="169" t="s">
        <v>15</v>
      </c>
      <c r="C10" s="170" t="s">
        <v>16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</row>
    <row r="11" spans="1:47" ht="12.75" customHeight="1" thickBot="1">
      <c r="A11" s="168"/>
      <c r="B11" s="169"/>
      <c r="C11" s="173" t="s">
        <v>13</v>
      </c>
      <c r="D11" s="174"/>
      <c r="E11" s="174"/>
      <c r="F11" s="175"/>
      <c r="G11" s="179" t="s">
        <v>41</v>
      </c>
      <c r="H11" s="180"/>
      <c r="I11" s="180"/>
      <c r="J11" s="180"/>
      <c r="K11" s="180"/>
      <c r="L11" s="180"/>
      <c r="M11" s="180"/>
      <c r="N11" s="181"/>
      <c r="O11" s="179" t="s">
        <v>42</v>
      </c>
      <c r="P11" s="180"/>
      <c r="Q11" s="180"/>
      <c r="R11" s="180"/>
      <c r="S11" s="180"/>
      <c r="T11" s="180"/>
      <c r="U11" s="180"/>
      <c r="V11" s="181"/>
      <c r="W11" s="173" t="s">
        <v>20</v>
      </c>
      <c r="X11" s="174"/>
      <c r="Y11" s="174"/>
      <c r="Z11" s="175"/>
      <c r="AA11" s="173" t="s">
        <v>12</v>
      </c>
      <c r="AB11" s="174"/>
      <c r="AC11" s="174"/>
      <c r="AD11" s="175"/>
      <c r="AE11" s="173" t="s">
        <v>7</v>
      </c>
      <c r="AF11" s="174"/>
      <c r="AG11" s="174"/>
      <c r="AH11" s="175"/>
      <c r="AI11" s="173" t="s">
        <v>1</v>
      </c>
      <c r="AJ11" s="174"/>
      <c r="AK11" s="174"/>
      <c r="AL11" s="175"/>
      <c r="AM11" s="173" t="s">
        <v>11</v>
      </c>
      <c r="AN11" s="174"/>
      <c r="AO11" s="174"/>
      <c r="AP11" s="175"/>
      <c r="AQ11" s="173" t="s">
        <v>32</v>
      </c>
      <c r="AR11" s="174"/>
      <c r="AS11" s="174"/>
      <c r="AT11" s="175"/>
    </row>
    <row r="12" spans="1:47" ht="12.75" customHeight="1" thickBot="1">
      <c r="A12" s="168"/>
      <c r="B12" s="169"/>
      <c r="C12" s="176"/>
      <c r="D12" s="177"/>
      <c r="E12" s="177"/>
      <c r="F12" s="178"/>
      <c r="G12" s="179" t="s">
        <v>4</v>
      </c>
      <c r="H12" s="180"/>
      <c r="I12" s="180"/>
      <c r="J12" s="181"/>
      <c r="K12" s="179" t="s">
        <v>5</v>
      </c>
      <c r="L12" s="180"/>
      <c r="M12" s="180"/>
      <c r="N12" s="181"/>
      <c r="O12" s="179" t="s">
        <v>4</v>
      </c>
      <c r="P12" s="180"/>
      <c r="Q12" s="180"/>
      <c r="R12" s="181"/>
      <c r="S12" s="179" t="s">
        <v>5</v>
      </c>
      <c r="T12" s="180"/>
      <c r="U12" s="180"/>
      <c r="V12" s="181"/>
      <c r="W12" s="176"/>
      <c r="X12" s="177"/>
      <c r="Y12" s="177"/>
      <c r="Z12" s="178"/>
      <c r="AA12" s="176"/>
      <c r="AB12" s="177"/>
      <c r="AC12" s="177"/>
      <c r="AD12" s="178"/>
      <c r="AE12" s="176"/>
      <c r="AF12" s="177"/>
      <c r="AG12" s="177"/>
      <c r="AH12" s="178"/>
      <c r="AI12" s="176"/>
      <c r="AJ12" s="177"/>
      <c r="AK12" s="177"/>
      <c r="AL12" s="178"/>
      <c r="AM12" s="176"/>
      <c r="AN12" s="177"/>
      <c r="AO12" s="177"/>
      <c r="AP12" s="178"/>
      <c r="AQ12" s="176"/>
      <c r="AR12" s="177"/>
      <c r="AS12" s="177"/>
      <c r="AT12" s="178"/>
    </row>
    <row r="13" spans="1:47" ht="21" customHeight="1" thickBot="1">
      <c r="A13" s="168"/>
      <c r="B13" s="169"/>
      <c r="C13" s="8" t="s">
        <v>17</v>
      </c>
      <c r="D13" s="8" t="s">
        <v>18</v>
      </c>
      <c r="E13" s="8" t="s">
        <v>19</v>
      </c>
      <c r="F13" s="8" t="s">
        <v>0</v>
      </c>
      <c r="G13" s="8" t="s">
        <v>17</v>
      </c>
      <c r="H13" s="8" t="s">
        <v>18</v>
      </c>
      <c r="I13" s="8" t="s">
        <v>19</v>
      </c>
      <c r="J13" s="8" t="s">
        <v>0</v>
      </c>
      <c r="K13" s="8" t="s">
        <v>17</v>
      </c>
      <c r="L13" s="8" t="s">
        <v>18</v>
      </c>
      <c r="M13" s="8" t="s">
        <v>19</v>
      </c>
      <c r="N13" s="8" t="s">
        <v>0</v>
      </c>
      <c r="O13" s="8" t="s">
        <v>17</v>
      </c>
      <c r="P13" s="8" t="s">
        <v>18</v>
      </c>
      <c r="Q13" s="8" t="s">
        <v>19</v>
      </c>
      <c r="R13" s="8" t="s">
        <v>0</v>
      </c>
      <c r="S13" s="8" t="s">
        <v>17</v>
      </c>
      <c r="T13" s="8" t="s">
        <v>18</v>
      </c>
      <c r="U13" s="8" t="s">
        <v>19</v>
      </c>
      <c r="V13" s="8" t="s">
        <v>0</v>
      </c>
      <c r="W13" s="8" t="s">
        <v>17</v>
      </c>
      <c r="X13" s="8" t="s">
        <v>18</v>
      </c>
      <c r="Y13" s="8" t="s">
        <v>19</v>
      </c>
      <c r="Z13" s="8" t="s">
        <v>0</v>
      </c>
      <c r="AA13" s="8" t="s">
        <v>17</v>
      </c>
      <c r="AB13" s="8" t="s">
        <v>18</v>
      </c>
      <c r="AC13" s="8" t="s">
        <v>19</v>
      </c>
      <c r="AD13" s="8" t="s">
        <v>0</v>
      </c>
      <c r="AE13" s="8" t="s">
        <v>17</v>
      </c>
      <c r="AF13" s="8" t="s">
        <v>18</v>
      </c>
      <c r="AG13" s="8" t="s">
        <v>19</v>
      </c>
      <c r="AH13" s="8" t="s">
        <v>0</v>
      </c>
      <c r="AI13" s="8" t="s">
        <v>17</v>
      </c>
      <c r="AJ13" s="8" t="s">
        <v>18</v>
      </c>
      <c r="AK13" s="8" t="s">
        <v>19</v>
      </c>
      <c r="AL13" s="8" t="s">
        <v>0</v>
      </c>
      <c r="AM13" s="8" t="s">
        <v>17</v>
      </c>
      <c r="AN13" s="8" t="s">
        <v>18</v>
      </c>
      <c r="AO13" s="8" t="s">
        <v>19</v>
      </c>
      <c r="AP13" s="8" t="s">
        <v>0</v>
      </c>
      <c r="AQ13" s="8" t="s">
        <v>17</v>
      </c>
      <c r="AR13" s="8" t="s">
        <v>18</v>
      </c>
      <c r="AS13" s="8" t="s">
        <v>19</v>
      </c>
      <c r="AT13" s="8" t="s">
        <v>0</v>
      </c>
    </row>
    <row r="14" spans="1:47" ht="53.25" customHeight="1">
      <c r="A14" s="28">
        <v>1</v>
      </c>
      <c r="B14" s="27" t="s">
        <v>60</v>
      </c>
      <c r="C14" s="93">
        <v>873</v>
      </c>
      <c r="D14" s="93">
        <v>22768.5</v>
      </c>
      <c r="E14" s="93">
        <v>22768.5</v>
      </c>
      <c r="F14" s="94">
        <f>SUM(C14:E14)</f>
        <v>46410</v>
      </c>
      <c r="G14" s="93">
        <f>2200+4696.45+5479</f>
        <v>12375.45</v>
      </c>
      <c r="H14" s="93">
        <f>3661.54+324.8+4239.8</f>
        <v>8226.14</v>
      </c>
      <c r="I14" s="93">
        <f>3661.54+324.8+4239.8</f>
        <v>8226.14</v>
      </c>
      <c r="J14" s="94">
        <f>SUM(G14:I14)</f>
        <v>28827.73</v>
      </c>
      <c r="K14" s="93">
        <v>12375.45</v>
      </c>
      <c r="L14" s="93">
        <v>8226.14</v>
      </c>
      <c r="M14" s="93">
        <v>8226.14</v>
      </c>
      <c r="N14" s="94">
        <f>SUM(K14:M14)</f>
        <v>28827.73</v>
      </c>
      <c r="O14" s="93">
        <f>6720+3600.01+2952.2+1175+720</f>
        <v>15167.21</v>
      </c>
      <c r="P14" s="93">
        <v>0</v>
      </c>
      <c r="Q14" s="93">
        <v>0</v>
      </c>
      <c r="R14" s="94">
        <f>SUM(O14:Q14)</f>
        <v>15167.21</v>
      </c>
      <c r="S14" s="93">
        <f>6720+3600.01+2952.2+1175+720</f>
        <v>15167.21</v>
      </c>
      <c r="T14" s="93">
        <v>0</v>
      </c>
      <c r="U14" s="93">
        <v>0</v>
      </c>
      <c r="V14" s="94">
        <f>SUM(S14:U14)</f>
        <v>15167.21</v>
      </c>
      <c r="W14" s="96">
        <f>C14+G14-K14+O14-S14</f>
        <v>873</v>
      </c>
      <c r="X14" s="96">
        <f>D14+H14-L14+P14-T14</f>
        <v>22768.5</v>
      </c>
      <c r="Y14" s="22">
        <f>E14+I14-M14+Q14-U14</f>
        <v>22768.5</v>
      </c>
      <c r="Z14" s="20">
        <f>SUM(W14:Y14)</f>
        <v>46410</v>
      </c>
      <c r="AA14" s="93">
        <v>28016.66</v>
      </c>
      <c r="AB14" s="93">
        <v>11136.25</v>
      </c>
      <c r="AC14" s="93">
        <v>11136.27</v>
      </c>
      <c r="AD14" s="94">
        <f>SUM(AA14:AC14)</f>
        <v>50289.180000000008</v>
      </c>
      <c r="AE14" s="93">
        <v>28016.66</v>
      </c>
      <c r="AF14" s="93">
        <v>11136.25</v>
      </c>
      <c r="AG14" s="93">
        <v>11136.27</v>
      </c>
      <c r="AH14" s="94">
        <f>SUM(AE14:AG14)</f>
        <v>50289.180000000008</v>
      </c>
      <c r="AI14" s="93">
        <v>28016.66</v>
      </c>
      <c r="AJ14" s="93">
        <v>11136.25</v>
      </c>
      <c r="AK14" s="93">
        <v>11136.27</v>
      </c>
      <c r="AL14" s="94">
        <f>SUM(AI14:AK14)</f>
        <v>50289.180000000008</v>
      </c>
      <c r="AM14" s="96">
        <v>28016.66</v>
      </c>
      <c r="AN14" s="96">
        <v>11136.25</v>
      </c>
      <c r="AO14" s="96">
        <v>11136.27</v>
      </c>
      <c r="AP14" s="94">
        <f>SUM(AM14:AO14)</f>
        <v>50289.180000000008</v>
      </c>
      <c r="AQ14" s="22">
        <f t="shared" ref="AQ14:AS18" si="0">(W14-AM14)</f>
        <v>-27143.66</v>
      </c>
      <c r="AR14" s="22">
        <f t="shared" si="0"/>
        <v>11632.25</v>
      </c>
      <c r="AS14" s="22">
        <f t="shared" si="0"/>
        <v>11632.23</v>
      </c>
      <c r="AT14" s="22">
        <f>SUM(AQ14:AS14)</f>
        <v>-3879.1800000000003</v>
      </c>
    </row>
    <row r="15" spans="1:47" ht="53.25" customHeight="1">
      <c r="A15" s="28">
        <v>2</v>
      </c>
      <c r="B15" s="27" t="s">
        <v>61</v>
      </c>
      <c r="C15" s="93">
        <v>1134234</v>
      </c>
      <c r="D15" s="93">
        <v>194915</v>
      </c>
      <c r="E15" s="93">
        <v>194915</v>
      </c>
      <c r="F15" s="94">
        <f>SUM(C15:E15)</f>
        <v>1524064</v>
      </c>
      <c r="G15" s="93">
        <v>0</v>
      </c>
      <c r="H15" s="93">
        <f>1102.5+290+357.33+5630.2+5850+7.5+100+20300+4443.13+174+3297.13+16576+1651.25+155.44</f>
        <v>59934.479999999996</v>
      </c>
      <c r="I15" s="93">
        <f>1102.5+290+357.34+5630.2+5850+7.5+100+20300+4443.13+174+3297.13+16576+1651.25+155.44</f>
        <v>59934.49</v>
      </c>
      <c r="J15" s="94">
        <f t="shared" ref="J15:J17" si="1">SUM(G15:I15)</f>
        <v>119868.97</v>
      </c>
      <c r="K15" s="93">
        <v>122987.84</v>
      </c>
      <c r="L15" s="93">
        <f>14715.13+1384+709.53+4443.13+300+20000+13560+4667.25+155.44</f>
        <v>59934.48</v>
      </c>
      <c r="M15" s="93">
        <f>14715.13+1384+709.54+4443.13+300+20000+13560+4667.25+155.44</f>
        <v>59934.490000000005</v>
      </c>
      <c r="N15" s="94">
        <f t="shared" ref="N15:N18" si="2">SUM(K15:M15)</f>
        <v>242856.81</v>
      </c>
      <c r="O15" s="93">
        <v>7219</v>
      </c>
      <c r="P15" s="93">
        <f>2931.85+59.5+4500+5000+4820+2800.57</f>
        <v>20111.919999999998</v>
      </c>
      <c r="Q15" s="93">
        <f>2931.85+59.5+4500+5000+4820+2800.56</f>
        <v>20111.91</v>
      </c>
      <c r="R15" s="94">
        <f t="shared" ref="R15:R18" si="3">SUM(O15:Q15)</f>
        <v>47442.83</v>
      </c>
      <c r="S15" s="93">
        <f>O15</f>
        <v>7219</v>
      </c>
      <c r="T15" s="93">
        <f>P15</f>
        <v>20111.919999999998</v>
      </c>
      <c r="U15" s="93">
        <f>Q15</f>
        <v>20111.91</v>
      </c>
      <c r="V15" s="94">
        <f t="shared" ref="V15:V18" si="4">SUM(S15:U15)</f>
        <v>47442.83</v>
      </c>
      <c r="W15" s="22">
        <f t="shared" ref="W15:W18" si="5">C15+G15-K15+O15-S15</f>
        <v>1011246.16</v>
      </c>
      <c r="X15" s="22">
        <f t="shared" ref="X15:X18" si="6">D15+H15-L15+P15-T15</f>
        <v>194915</v>
      </c>
      <c r="Y15" s="22">
        <f t="shared" ref="Y15:Y18" si="7">E15+I15-M15+Q15-U15</f>
        <v>194915</v>
      </c>
      <c r="Z15" s="20">
        <f t="shared" ref="Z15:Z18" si="8">SUM(W15:Y15)</f>
        <v>1401076.1600000001</v>
      </c>
      <c r="AA15" s="93">
        <v>246244.97</v>
      </c>
      <c r="AB15" s="93">
        <v>148271.64000000001</v>
      </c>
      <c r="AC15" s="93">
        <v>148271.64000000001</v>
      </c>
      <c r="AD15" s="94">
        <f>SUM(AA15:AC15)</f>
        <v>542788.25</v>
      </c>
      <c r="AE15" s="93">
        <v>246244.97</v>
      </c>
      <c r="AF15" s="93">
        <v>148271.64000000001</v>
      </c>
      <c r="AG15" s="93">
        <v>148271.64000000001</v>
      </c>
      <c r="AH15" s="94">
        <f>SUM(AE15:AG15)</f>
        <v>542788.25</v>
      </c>
      <c r="AI15" s="93">
        <v>246244.97</v>
      </c>
      <c r="AJ15" s="93">
        <v>148271.64000000001</v>
      </c>
      <c r="AK15" s="93">
        <v>148271.64000000001</v>
      </c>
      <c r="AL15" s="94">
        <f>SUM(AI15:AK15)</f>
        <v>542788.25</v>
      </c>
      <c r="AM15" s="96">
        <v>246244.97</v>
      </c>
      <c r="AN15" s="96">
        <v>148271.64000000001</v>
      </c>
      <c r="AO15" s="96">
        <v>148271.64000000001</v>
      </c>
      <c r="AP15" s="94">
        <f>SUM(AM15:AO15)</f>
        <v>542788.25</v>
      </c>
      <c r="AQ15" s="22">
        <f t="shared" si="0"/>
        <v>765001.19000000006</v>
      </c>
      <c r="AR15" s="22">
        <f t="shared" si="0"/>
        <v>46643.359999999986</v>
      </c>
      <c r="AS15" s="22">
        <f t="shared" si="0"/>
        <v>46643.359999999986</v>
      </c>
      <c r="AT15" s="22">
        <f>SUM(AQ15:AS15)</f>
        <v>858287.91</v>
      </c>
    </row>
    <row r="16" spans="1:47" ht="53.25" customHeight="1">
      <c r="A16" s="28">
        <v>3</v>
      </c>
      <c r="B16" s="27" t="s">
        <v>62</v>
      </c>
      <c r="C16" s="93">
        <v>0</v>
      </c>
      <c r="D16" s="107">
        <v>0</v>
      </c>
      <c r="E16" s="107">
        <v>0</v>
      </c>
      <c r="F16" s="108">
        <f>SUM(C16:E16)</f>
        <v>0</v>
      </c>
      <c r="G16" s="93">
        <v>0</v>
      </c>
      <c r="H16" s="93">
        <f>727.53+4142.86</f>
        <v>4870.3899999999994</v>
      </c>
      <c r="I16" s="93">
        <f>727.53+4142.86</f>
        <v>4870.3899999999994</v>
      </c>
      <c r="J16" s="94">
        <f t="shared" si="1"/>
        <v>9740.7799999999988</v>
      </c>
      <c r="K16" s="93">
        <v>0</v>
      </c>
      <c r="L16" s="93">
        <v>4870.3900000000003</v>
      </c>
      <c r="M16" s="93">
        <v>4870.3900000000003</v>
      </c>
      <c r="N16" s="94">
        <f t="shared" si="2"/>
        <v>9740.7800000000007</v>
      </c>
      <c r="O16" s="93">
        <v>0</v>
      </c>
      <c r="P16" s="93">
        <v>0</v>
      </c>
      <c r="Q16" s="93">
        <v>0</v>
      </c>
      <c r="R16" s="94">
        <f t="shared" si="3"/>
        <v>0</v>
      </c>
      <c r="S16" s="93">
        <v>0</v>
      </c>
      <c r="T16" s="93">
        <v>0</v>
      </c>
      <c r="U16" s="93">
        <v>0</v>
      </c>
      <c r="V16" s="94">
        <f t="shared" si="4"/>
        <v>0</v>
      </c>
      <c r="W16" s="22">
        <f t="shared" si="5"/>
        <v>0</v>
      </c>
      <c r="X16" s="22">
        <f t="shared" si="6"/>
        <v>-9.0949470177292824E-13</v>
      </c>
      <c r="Y16" s="22">
        <f t="shared" si="7"/>
        <v>-9.0949470177292824E-13</v>
      </c>
      <c r="Z16" s="20">
        <f t="shared" si="8"/>
        <v>-1.8189894035458565E-12</v>
      </c>
      <c r="AA16" s="93">
        <v>0</v>
      </c>
      <c r="AB16" s="93">
        <v>4870.3900000000003</v>
      </c>
      <c r="AC16" s="93">
        <v>4870.3900000000003</v>
      </c>
      <c r="AD16" s="94">
        <f>SUM(AA16:AC16)</f>
        <v>9740.7800000000007</v>
      </c>
      <c r="AE16" s="93">
        <v>0</v>
      </c>
      <c r="AF16" s="93">
        <v>4870.3900000000003</v>
      </c>
      <c r="AG16" s="93">
        <v>4870.3900000000003</v>
      </c>
      <c r="AH16" s="94">
        <f>SUM(AE16:AG16)</f>
        <v>9740.7800000000007</v>
      </c>
      <c r="AI16" s="93">
        <v>0</v>
      </c>
      <c r="AJ16" s="93">
        <v>4870.3900000000003</v>
      </c>
      <c r="AK16" s="93">
        <v>4870.3900000000003</v>
      </c>
      <c r="AL16" s="94">
        <f>SUM(AI16:AK16)</f>
        <v>9740.7800000000007</v>
      </c>
      <c r="AM16" s="96">
        <v>0</v>
      </c>
      <c r="AN16" s="96">
        <v>4870.3900000000003</v>
      </c>
      <c r="AO16" s="96">
        <v>4870.3900000000003</v>
      </c>
      <c r="AP16" s="94">
        <f>SUM(AM16:AO16)</f>
        <v>9740.7800000000007</v>
      </c>
      <c r="AQ16" s="22">
        <f t="shared" si="0"/>
        <v>0</v>
      </c>
      <c r="AR16" s="22">
        <f t="shared" si="0"/>
        <v>-4870.3900000000012</v>
      </c>
      <c r="AS16" s="22">
        <f t="shared" si="0"/>
        <v>-4870.3900000000012</v>
      </c>
      <c r="AT16" s="22">
        <f>SUM(AQ16:AS16)</f>
        <v>-9740.7800000000025</v>
      </c>
    </row>
    <row r="17" spans="1:48" ht="53.25" customHeight="1">
      <c r="A17" s="28">
        <v>4</v>
      </c>
      <c r="B17" s="27" t="s">
        <v>63</v>
      </c>
      <c r="C17" s="93">
        <v>0</v>
      </c>
      <c r="D17" s="93">
        <v>12499</v>
      </c>
      <c r="E17" s="93">
        <v>12499</v>
      </c>
      <c r="F17" s="94">
        <f>SUM(C17:E17)</f>
        <v>24998</v>
      </c>
      <c r="G17" s="93">
        <v>0</v>
      </c>
      <c r="H17" s="93">
        <f>89+77.5+147.5</f>
        <v>314</v>
      </c>
      <c r="I17" s="93">
        <f>89+77.5+147.5</f>
        <v>314</v>
      </c>
      <c r="J17" s="94">
        <f t="shared" si="1"/>
        <v>628</v>
      </c>
      <c r="K17" s="93">
        <v>0</v>
      </c>
      <c r="L17" s="93">
        <f>89+77.5+147.5</f>
        <v>314</v>
      </c>
      <c r="M17" s="93">
        <f>89+77.5+147.5</f>
        <v>314</v>
      </c>
      <c r="N17" s="94">
        <f t="shared" si="2"/>
        <v>628</v>
      </c>
      <c r="O17" s="93">
        <v>0</v>
      </c>
      <c r="P17" s="93">
        <v>0</v>
      </c>
      <c r="Q17" s="93">
        <v>0</v>
      </c>
      <c r="R17" s="94">
        <f t="shared" si="3"/>
        <v>0</v>
      </c>
      <c r="S17" s="93">
        <v>0</v>
      </c>
      <c r="T17" s="93">
        <v>0</v>
      </c>
      <c r="U17" s="93">
        <v>0</v>
      </c>
      <c r="V17" s="94">
        <f t="shared" si="4"/>
        <v>0</v>
      </c>
      <c r="W17" s="22">
        <f t="shared" si="5"/>
        <v>0</v>
      </c>
      <c r="X17" s="22">
        <f t="shared" si="6"/>
        <v>12499</v>
      </c>
      <c r="Y17" s="22">
        <f t="shared" si="7"/>
        <v>12499</v>
      </c>
      <c r="Z17" s="20">
        <f t="shared" si="8"/>
        <v>24998</v>
      </c>
      <c r="AA17" s="93">
        <v>0</v>
      </c>
      <c r="AB17" s="93">
        <v>314</v>
      </c>
      <c r="AC17" s="93">
        <v>314</v>
      </c>
      <c r="AD17" s="94">
        <f>SUM(AA17:AC17)</f>
        <v>628</v>
      </c>
      <c r="AE17" s="93">
        <v>0</v>
      </c>
      <c r="AF17" s="93">
        <v>314</v>
      </c>
      <c r="AG17" s="93">
        <v>314</v>
      </c>
      <c r="AH17" s="94">
        <f>SUM(AE17:AG17)</f>
        <v>628</v>
      </c>
      <c r="AI17" s="93">
        <v>0</v>
      </c>
      <c r="AJ17" s="93">
        <v>314</v>
      </c>
      <c r="AK17" s="93">
        <v>314</v>
      </c>
      <c r="AL17" s="94">
        <f>SUM(AI17:AK17)</f>
        <v>628</v>
      </c>
      <c r="AM17" s="96">
        <v>0</v>
      </c>
      <c r="AN17" s="96">
        <v>314</v>
      </c>
      <c r="AO17" s="96">
        <v>314</v>
      </c>
      <c r="AP17" s="94">
        <f>SUM(AM17:AO17)</f>
        <v>628</v>
      </c>
      <c r="AQ17" s="22">
        <f t="shared" si="0"/>
        <v>0</v>
      </c>
      <c r="AR17" s="22">
        <f t="shared" si="0"/>
        <v>12185</v>
      </c>
      <c r="AS17" s="22">
        <f t="shared" si="0"/>
        <v>12185</v>
      </c>
      <c r="AT17" s="22">
        <f>SUM(AQ17:AS17)</f>
        <v>24370</v>
      </c>
    </row>
    <row r="18" spans="1:48" ht="53.25" customHeight="1">
      <c r="A18" s="28">
        <v>5</v>
      </c>
      <c r="B18" s="27" t="s">
        <v>64</v>
      </c>
      <c r="C18" s="93">
        <v>1653089</v>
      </c>
      <c r="D18" s="93">
        <v>5691375</v>
      </c>
      <c r="E18" s="93">
        <v>5691375</v>
      </c>
      <c r="F18" s="94">
        <f>SUM(C18:E18)</f>
        <v>13035839</v>
      </c>
      <c r="G18" s="93">
        <f>3306+11885.52+12500</f>
        <v>27691.52</v>
      </c>
      <c r="H18" s="93">
        <f>77.99+92+39.98+375.5+40+19.89+684.4+4481.31+6070.8+696+10150.46+522+1094.34+182.1+6065+1065.02+17400+46249.2+2271.5+3102</f>
        <v>100679.48999999999</v>
      </c>
      <c r="I18" s="93">
        <f>78+92+39.99+375.5+40.01+19.89+684.4+4481.31+6070.8+696+10150.47+522+1094.34+182.1+6065+1065.01+17400+46249.2+2271.5+3102</f>
        <v>100679.51999999999</v>
      </c>
      <c r="J18" s="94">
        <f>SUM(G18:I18)</f>
        <v>229050.52999999997</v>
      </c>
      <c r="K18" s="93">
        <f>11885.52+3306+12500</f>
        <v>27691.52</v>
      </c>
      <c r="L18" s="93">
        <f>39.98+92+55.85+19.89+437.64+684.4+4481.31+20976.76+2403.84+82.1+64714.22+3489.5+3202</f>
        <v>100679.48999999999</v>
      </c>
      <c r="M18" s="93">
        <f>39.99+92+55.87+19.89+437.64+684.4+4481.31+20976.77+2403.84+82.1+64714.21+3489.5+3202</f>
        <v>100679.52</v>
      </c>
      <c r="N18" s="94">
        <f t="shared" si="2"/>
        <v>229050.53</v>
      </c>
      <c r="O18" s="93">
        <v>308496.86</v>
      </c>
      <c r="P18" s="93">
        <f>329377.13+2085.65+326.05+96610.01+45589.16+675+1500+422.5+12816+7013.65+215+11217.37</f>
        <v>507847.52</v>
      </c>
      <c r="Q18" s="93">
        <f>329377.13+2085.65+326.05+96609.98+45589.17+675+1500+422.5+12816.01+7013.63+215+11217.39</f>
        <v>507847.51</v>
      </c>
      <c r="R18" s="94">
        <f t="shared" si="3"/>
        <v>1324191.8900000001</v>
      </c>
      <c r="S18" s="93">
        <f>O18</f>
        <v>308496.86</v>
      </c>
      <c r="T18" s="93">
        <f>P18</f>
        <v>507847.52</v>
      </c>
      <c r="U18" s="93">
        <f>Q18</f>
        <v>507847.51</v>
      </c>
      <c r="V18" s="94">
        <f t="shared" si="4"/>
        <v>1324191.8900000001</v>
      </c>
      <c r="W18" s="22">
        <f t="shared" si="5"/>
        <v>1653089</v>
      </c>
      <c r="X18" s="22">
        <f t="shared" si="6"/>
        <v>5691375</v>
      </c>
      <c r="Y18" s="22">
        <f t="shared" si="7"/>
        <v>5691375</v>
      </c>
      <c r="Z18" s="20">
        <f t="shared" si="8"/>
        <v>13035839</v>
      </c>
      <c r="AA18" s="93">
        <v>1296528.1100000001</v>
      </c>
      <c r="AB18" s="93">
        <v>5729867.6600000001</v>
      </c>
      <c r="AC18" s="93">
        <v>5729867.6799999997</v>
      </c>
      <c r="AD18" s="94">
        <f>SUM(AA18:AC18)</f>
        <v>12756263.449999999</v>
      </c>
      <c r="AE18" s="93">
        <v>1296528.1100000001</v>
      </c>
      <c r="AF18" s="93">
        <v>5729867.6600000001</v>
      </c>
      <c r="AG18" s="93">
        <v>5729867.6799999997</v>
      </c>
      <c r="AH18" s="94">
        <f>SUM(AE18:AG18)</f>
        <v>12756263.449999999</v>
      </c>
      <c r="AI18" s="93">
        <v>1296528.1100000001</v>
      </c>
      <c r="AJ18" s="93">
        <v>5729867.6600000001</v>
      </c>
      <c r="AK18" s="93">
        <v>5729867.6799999997</v>
      </c>
      <c r="AL18" s="94">
        <f>SUM(AI18:AK18)</f>
        <v>12756263.449999999</v>
      </c>
      <c r="AM18" s="96">
        <v>1296528.58</v>
      </c>
      <c r="AN18" s="96">
        <v>5729867.4299999997</v>
      </c>
      <c r="AO18" s="96">
        <v>5729867.4400000004</v>
      </c>
      <c r="AP18" s="94">
        <f>SUM(AM18:AO18)</f>
        <v>12756263.449999999</v>
      </c>
      <c r="AQ18" s="22">
        <f t="shared" si="0"/>
        <v>356560.41999999993</v>
      </c>
      <c r="AR18" s="22">
        <f t="shared" si="0"/>
        <v>-38492.429999999702</v>
      </c>
      <c r="AS18" s="22">
        <f t="shared" si="0"/>
        <v>-38492.44000000041</v>
      </c>
      <c r="AT18" s="22">
        <f>SUM(AQ18:AS18)</f>
        <v>279575.54999999981</v>
      </c>
    </row>
    <row r="19" spans="1:48" ht="6" customHeight="1" thickBot="1">
      <c r="A19" s="6"/>
      <c r="B19" s="4"/>
      <c r="C19" s="21"/>
      <c r="D19" s="21"/>
      <c r="E19" s="21"/>
      <c r="F19" s="20"/>
      <c r="G19" s="21"/>
      <c r="H19" s="21"/>
      <c r="I19" s="21"/>
      <c r="J19" s="20"/>
      <c r="K19" s="21"/>
      <c r="L19" s="21"/>
      <c r="M19" s="21"/>
      <c r="N19" s="91"/>
      <c r="O19" s="21"/>
      <c r="P19" s="21"/>
      <c r="Q19" s="21"/>
      <c r="R19" s="91"/>
      <c r="S19" s="21"/>
      <c r="T19" s="21"/>
      <c r="U19" s="21"/>
      <c r="V19" s="91"/>
      <c r="W19" s="22"/>
      <c r="X19" s="22"/>
      <c r="Y19" s="22"/>
      <c r="Z19" s="20"/>
      <c r="AA19" s="111"/>
      <c r="AB19" s="111"/>
      <c r="AC19" s="111"/>
      <c r="AD19" s="94"/>
      <c r="AE19" s="111"/>
      <c r="AF19" s="111"/>
      <c r="AG19" s="111"/>
      <c r="AH19" s="94"/>
      <c r="AI19" s="111"/>
      <c r="AJ19" s="111"/>
      <c r="AK19" s="111"/>
      <c r="AL19" s="94"/>
      <c r="AM19" s="111"/>
      <c r="AN19" s="111"/>
      <c r="AO19" s="111"/>
      <c r="AP19" s="94"/>
      <c r="AQ19" s="22"/>
      <c r="AR19" s="22"/>
      <c r="AS19" s="22"/>
      <c r="AT19" s="22"/>
    </row>
    <row r="20" spans="1:48" ht="13.8" thickBot="1">
      <c r="A20" s="9"/>
      <c r="B20" s="7" t="s">
        <v>0</v>
      </c>
      <c r="C20" s="112">
        <f>SUM(C14:C18)</f>
        <v>2788196</v>
      </c>
      <c r="D20" s="112">
        <f t="shared" ref="D20:AT20" si="9">SUM(D14:D18)</f>
        <v>5921557.5</v>
      </c>
      <c r="E20" s="112">
        <f t="shared" si="9"/>
        <v>5921557.5</v>
      </c>
      <c r="F20" s="112">
        <f t="shared" si="9"/>
        <v>14631311</v>
      </c>
      <c r="G20" s="112">
        <f>SUM(G14:G18)</f>
        <v>40066.97</v>
      </c>
      <c r="H20" s="112">
        <f t="shared" ref="H20:V20" si="10">SUM(H14:H18)</f>
        <v>174024.5</v>
      </c>
      <c r="I20" s="112">
        <f t="shared" si="10"/>
        <v>174024.53999999998</v>
      </c>
      <c r="J20" s="112">
        <f t="shared" si="10"/>
        <v>388116.01</v>
      </c>
      <c r="K20" s="112">
        <f t="shared" si="10"/>
        <v>163054.81</v>
      </c>
      <c r="L20" s="112">
        <f t="shared" si="10"/>
        <v>174024.5</v>
      </c>
      <c r="M20" s="112">
        <f t="shared" si="10"/>
        <v>174024.54</v>
      </c>
      <c r="N20" s="116">
        <f t="shared" si="10"/>
        <v>511103.85</v>
      </c>
      <c r="O20" s="112">
        <f t="shared" si="10"/>
        <v>330883.07</v>
      </c>
      <c r="P20" s="23">
        <f t="shared" si="10"/>
        <v>527959.44000000006</v>
      </c>
      <c r="Q20" s="23">
        <f t="shared" si="10"/>
        <v>527959.42000000004</v>
      </c>
      <c r="R20" s="92">
        <f t="shared" si="10"/>
        <v>1386801.9300000002</v>
      </c>
      <c r="S20" s="23">
        <f t="shared" si="10"/>
        <v>330883.07</v>
      </c>
      <c r="T20" s="23">
        <f t="shared" si="10"/>
        <v>527959.44000000006</v>
      </c>
      <c r="U20" s="23">
        <f t="shared" si="10"/>
        <v>527959.42000000004</v>
      </c>
      <c r="V20" s="92">
        <f t="shared" si="10"/>
        <v>1386801.9300000002</v>
      </c>
      <c r="W20" s="23">
        <f>SUM(W14:W18)</f>
        <v>2665208.16</v>
      </c>
      <c r="X20" s="23">
        <f>SUM(X14:X18)</f>
        <v>5921557.5</v>
      </c>
      <c r="Y20" s="23">
        <f>SUM(Y14:Y18)</f>
        <v>5921557.5</v>
      </c>
      <c r="Z20" s="23">
        <f t="shared" si="9"/>
        <v>14508323.16</v>
      </c>
      <c r="AA20" s="112">
        <f t="shared" si="9"/>
        <v>1570789.7400000002</v>
      </c>
      <c r="AB20" s="112">
        <f t="shared" si="9"/>
        <v>5894459.9400000004</v>
      </c>
      <c r="AC20" s="112">
        <f t="shared" si="9"/>
        <v>5894459.9799999995</v>
      </c>
      <c r="AD20" s="112">
        <f t="shared" si="9"/>
        <v>13359709.66</v>
      </c>
      <c r="AE20" s="112">
        <f t="shared" si="9"/>
        <v>1570789.7400000002</v>
      </c>
      <c r="AF20" s="112">
        <f t="shared" si="9"/>
        <v>5894459.9400000004</v>
      </c>
      <c r="AG20" s="112">
        <f t="shared" si="9"/>
        <v>5894459.9799999995</v>
      </c>
      <c r="AH20" s="112">
        <f t="shared" si="9"/>
        <v>13359709.66</v>
      </c>
      <c r="AI20" s="112">
        <f t="shared" si="9"/>
        <v>1570789.7400000002</v>
      </c>
      <c r="AJ20" s="112">
        <f t="shared" si="9"/>
        <v>5894459.9400000004</v>
      </c>
      <c r="AK20" s="112">
        <f t="shared" si="9"/>
        <v>5894459.9799999995</v>
      </c>
      <c r="AL20" s="112">
        <f t="shared" si="9"/>
        <v>13359709.66</v>
      </c>
      <c r="AM20" s="112">
        <f t="shared" si="9"/>
        <v>1570790.21</v>
      </c>
      <c r="AN20" s="112">
        <f t="shared" si="9"/>
        <v>5894459.71</v>
      </c>
      <c r="AO20" s="112">
        <f t="shared" si="9"/>
        <v>5894459.7400000002</v>
      </c>
      <c r="AP20" s="112">
        <f t="shared" si="9"/>
        <v>13359709.66</v>
      </c>
      <c r="AQ20" s="23">
        <f>SUM(AQ14:AQ18)</f>
        <v>1094417.95</v>
      </c>
      <c r="AR20" s="23">
        <f t="shared" si="9"/>
        <v>27097.790000000285</v>
      </c>
      <c r="AS20" s="23">
        <f t="shared" si="9"/>
        <v>27097.759999999573</v>
      </c>
      <c r="AT20" s="23">
        <f t="shared" si="9"/>
        <v>1148613.4999999998</v>
      </c>
      <c r="AV20" s="71"/>
    </row>
    <row r="22" spans="1:48">
      <c r="K22" s="71"/>
      <c r="M22" s="71"/>
      <c r="N22" s="71"/>
    </row>
    <row r="23" spans="1:48" ht="13.8" thickBot="1"/>
    <row r="24" spans="1:48" ht="13.8" thickBot="1">
      <c r="A24" s="168" t="s">
        <v>14</v>
      </c>
      <c r="B24" s="169" t="s">
        <v>15</v>
      </c>
      <c r="C24" s="170" t="s">
        <v>16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2"/>
    </row>
    <row r="25" spans="1:48" ht="12" customHeight="1" thickBot="1">
      <c r="A25" s="168"/>
      <c r="B25" s="169"/>
      <c r="C25" s="173" t="s">
        <v>13</v>
      </c>
      <c r="D25" s="174"/>
      <c r="E25" s="174"/>
      <c r="F25" s="175"/>
      <c r="G25" s="173" t="s">
        <v>4</v>
      </c>
      <c r="H25" s="174"/>
      <c r="I25" s="174"/>
      <c r="J25" s="175"/>
      <c r="K25" s="173" t="s">
        <v>5</v>
      </c>
      <c r="L25" s="174"/>
      <c r="M25" s="174"/>
      <c r="N25" s="175"/>
      <c r="O25" s="173" t="s">
        <v>4</v>
      </c>
      <c r="P25" s="174"/>
      <c r="Q25" s="174"/>
      <c r="R25" s="175"/>
      <c r="S25" s="173" t="s">
        <v>5</v>
      </c>
      <c r="T25" s="174"/>
      <c r="U25" s="174"/>
      <c r="V25" s="175"/>
      <c r="W25" s="173" t="s">
        <v>20</v>
      </c>
      <c r="X25" s="174"/>
      <c r="Y25" s="174"/>
      <c r="Z25" s="175"/>
      <c r="AA25" s="173" t="s">
        <v>12</v>
      </c>
      <c r="AB25" s="174"/>
      <c r="AC25" s="174"/>
      <c r="AD25" s="175"/>
      <c r="AE25" s="173" t="s">
        <v>7</v>
      </c>
      <c r="AF25" s="174"/>
      <c r="AG25" s="174"/>
      <c r="AH25" s="175"/>
      <c r="AI25" s="173" t="s">
        <v>1</v>
      </c>
      <c r="AJ25" s="174"/>
      <c r="AK25" s="174"/>
      <c r="AL25" s="175"/>
      <c r="AM25" s="173" t="s">
        <v>11</v>
      </c>
      <c r="AN25" s="174"/>
      <c r="AO25" s="174"/>
      <c r="AP25" s="175"/>
      <c r="AQ25" s="173" t="s">
        <v>32</v>
      </c>
      <c r="AR25" s="174"/>
      <c r="AS25" s="174"/>
      <c r="AT25" s="175"/>
    </row>
    <row r="26" spans="1:48" ht="12" customHeight="1" thickBot="1">
      <c r="A26" s="168"/>
      <c r="B26" s="169"/>
      <c r="C26" s="176"/>
      <c r="D26" s="177"/>
      <c r="E26" s="177"/>
      <c r="F26" s="178"/>
      <c r="G26" s="176"/>
      <c r="H26" s="177"/>
      <c r="I26" s="177"/>
      <c r="J26" s="178"/>
      <c r="K26" s="176"/>
      <c r="L26" s="177"/>
      <c r="M26" s="177"/>
      <c r="N26" s="178"/>
      <c r="O26" s="176"/>
      <c r="P26" s="177"/>
      <c r="Q26" s="177"/>
      <c r="R26" s="178"/>
      <c r="S26" s="176"/>
      <c r="T26" s="177"/>
      <c r="U26" s="177"/>
      <c r="V26" s="178"/>
      <c r="W26" s="176"/>
      <c r="X26" s="177"/>
      <c r="Y26" s="177"/>
      <c r="Z26" s="178"/>
      <c r="AA26" s="176"/>
      <c r="AB26" s="177"/>
      <c r="AC26" s="177"/>
      <c r="AD26" s="178"/>
      <c r="AE26" s="176"/>
      <c r="AF26" s="177"/>
      <c r="AG26" s="177"/>
      <c r="AH26" s="178"/>
      <c r="AI26" s="176"/>
      <c r="AJ26" s="177"/>
      <c r="AK26" s="177"/>
      <c r="AL26" s="178"/>
      <c r="AM26" s="176"/>
      <c r="AN26" s="177"/>
      <c r="AO26" s="177"/>
      <c r="AP26" s="178"/>
      <c r="AQ26" s="176"/>
      <c r="AR26" s="177"/>
      <c r="AS26" s="177"/>
      <c r="AT26" s="178"/>
    </row>
    <row r="27" spans="1:48" ht="21" customHeight="1" thickBot="1">
      <c r="A27" s="168"/>
      <c r="B27" s="169"/>
      <c r="C27" s="8" t="s">
        <v>17</v>
      </c>
      <c r="D27" s="8" t="s">
        <v>18</v>
      </c>
      <c r="E27" s="8" t="s">
        <v>19</v>
      </c>
      <c r="F27" s="8" t="s">
        <v>0</v>
      </c>
      <c r="G27" s="8" t="s">
        <v>17</v>
      </c>
      <c r="H27" s="8" t="s">
        <v>18</v>
      </c>
      <c r="I27" s="8" t="s">
        <v>19</v>
      </c>
      <c r="J27" s="8" t="s">
        <v>0</v>
      </c>
      <c r="K27" s="8" t="s">
        <v>17</v>
      </c>
      <c r="L27" s="8" t="s">
        <v>18</v>
      </c>
      <c r="M27" s="8" t="s">
        <v>19</v>
      </c>
      <c r="N27" s="8" t="s">
        <v>0</v>
      </c>
      <c r="O27" s="8" t="s">
        <v>17</v>
      </c>
      <c r="P27" s="8" t="s">
        <v>18</v>
      </c>
      <c r="Q27" s="8" t="s">
        <v>19</v>
      </c>
      <c r="R27" s="8" t="s">
        <v>0</v>
      </c>
      <c r="S27" s="8" t="s">
        <v>17</v>
      </c>
      <c r="T27" s="8" t="s">
        <v>18</v>
      </c>
      <c r="U27" s="8" t="s">
        <v>19</v>
      </c>
      <c r="V27" s="8" t="s">
        <v>0</v>
      </c>
      <c r="W27" s="8" t="s">
        <v>17</v>
      </c>
      <c r="X27" s="8" t="s">
        <v>18</v>
      </c>
      <c r="Y27" s="8" t="s">
        <v>19</v>
      </c>
      <c r="Z27" s="8" t="s">
        <v>0</v>
      </c>
      <c r="AA27" s="8" t="s">
        <v>17</v>
      </c>
      <c r="AB27" s="8" t="s">
        <v>18</v>
      </c>
      <c r="AC27" s="8" t="s">
        <v>19</v>
      </c>
      <c r="AD27" s="8" t="s">
        <v>0</v>
      </c>
      <c r="AE27" s="8" t="s">
        <v>17</v>
      </c>
      <c r="AF27" s="8" t="s">
        <v>18</v>
      </c>
      <c r="AG27" s="8" t="s">
        <v>19</v>
      </c>
      <c r="AH27" s="8" t="s">
        <v>0</v>
      </c>
      <c r="AI27" s="8" t="s">
        <v>17</v>
      </c>
      <c r="AJ27" s="8" t="s">
        <v>18</v>
      </c>
      <c r="AK27" s="8" t="s">
        <v>19</v>
      </c>
      <c r="AL27" s="8" t="s">
        <v>0</v>
      </c>
      <c r="AM27" s="8" t="s">
        <v>17</v>
      </c>
      <c r="AN27" s="8" t="s">
        <v>18</v>
      </c>
      <c r="AO27" s="8" t="s">
        <v>19</v>
      </c>
      <c r="AP27" s="8" t="s">
        <v>0</v>
      </c>
      <c r="AQ27" s="8" t="s">
        <v>17</v>
      </c>
      <c r="AR27" s="8" t="s">
        <v>18</v>
      </c>
      <c r="AS27" s="8" t="s">
        <v>19</v>
      </c>
      <c r="AT27" s="8" t="s">
        <v>0</v>
      </c>
    </row>
    <row r="28" spans="1:48" s="100" customFormat="1" ht="26.25" customHeight="1">
      <c r="A28" s="98">
        <v>1</v>
      </c>
      <c r="B28" s="99" t="s">
        <v>43</v>
      </c>
      <c r="C28" s="96">
        <v>0</v>
      </c>
      <c r="D28" s="96">
        <v>0</v>
      </c>
      <c r="E28" s="96">
        <v>0</v>
      </c>
      <c r="F28" s="94">
        <v>0</v>
      </c>
      <c r="G28" s="96">
        <v>0</v>
      </c>
      <c r="H28" s="96">
        <v>0</v>
      </c>
      <c r="I28" s="96">
        <v>36000</v>
      </c>
      <c r="J28" s="94">
        <f t="shared" ref="J28:J34" si="11">SUM(G28:I28)</f>
        <v>36000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f t="shared" ref="Y28:Y34" si="12">(I28)</f>
        <v>36000</v>
      </c>
      <c r="Z28" s="94">
        <f t="shared" ref="Z28:Z34" si="13">SUM(W28:Y28)</f>
        <v>36000</v>
      </c>
      <c r="AA28" s="96">
        <v>0</v>
      </c>
      <c r="AB28" s="96">
        <v>0</v>
      </c>
      <c r="AC28" s="96">
        <v>27000</v>
      </c>
      <c r="AD28" s="94">
        <f t="shared" ref="AD28:AD34" si="14">SUM(AA28:AC28)</f>
        <v>27000</v>
      </c>
      <c r="AE28" s="96">
        <v>0</v>
      </c>
      <c r="AF28" s="96">
        <v>0</v>
      </c>
      <c r="AG28" s="96">
        <v>27000</v>
      </c>
      <c r="AH28" s="94">
        <f t="shared" ref="AH28:AH34" si="15">SUM(AE28:AG28)</f>
        <v>27000</v>
      </c>
      <c r="AI28" s="96">
        <v>0</v>
      </c>
      <c r="AJ28" s="96">
        <v>0</v>
      </c>
      <c r="AK28" s="96">
        <v>27000</v>
      </c>
      <c r="AL28" s="94">
        <f t="shared" ref="AL28:AL34" si="16">SUM(AI28:AK28)</f>
        <v>27000</v>
      </c>
      <c r="AM28" s="96">
        <v>0</v>
      </c>
      <c r="AN28" s="96">
        <v>0</v>
      </c>
      <c r="AO28" s="96">
        <v>27000</v>
      </c>
      <c r="AP28" s="94">
        <f t="shared" ref="AP28:AP34" si="17">SUM(AM28:AO28)</f>
        <v>27000</v>
      </c>
      <c r="AQ28" s="96">
        <f>W28-AM28</f>
        <v>0</v>
      </c>
      <c r="AR28" s="96">
        <f t="shared" ref="AR28:AR34" si="18">X28-AN28</f>
        <v>0</v>
      </c>
      <c r="AS28" s="96">
        <f t="shared" ref="AS28:AS34" si="19">Y28-AO28</f>
        <v>9000</v>
      </c>
      <c r="AT28" s="96">
        <f>SUM(AQ28:AS28)</f>
        <v>9000</v>
      </c>
    </row>
    <row r="29" spans="1:48" s="100" customFormat="1" ht="26.25" customHeight="1">
      <c r="A29" s="98">
        <v>2</v>
      </c>
      <c r="B29" s="99" t="s">
        <v>50</v>
      </c>
      <c r="C29" s="96">
        <v>0</v>
      </c>
      <c r="D29" s="96">
        <v>0</v>
      </c>
      <c r="E29" s="96">
        <v>0</v>
      </c>
      <c r="F29" s="94">
        <v>0</v>
      </c>
      <c r="G29" s="96">
        <v>0</v>
      </c>
      <c r="H29" s="96">
        <v>0</v>
      </c>
      <c r="I29" s="96">
        <v>0.78</v>
      </c>
      <c r="J29" s="94">
        <f t="shared" si="11"/>
        <v>0.78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f t="shared" si="12"/>
        <v>0.78</v>
      </c>
      <c r="Z29" s="94">
        <f t="shared" si="13"/>
        <v>0.78</v>
      </c>
      <c r="AA29" s="96">
        <v>0</v>
      </c>
      <c r="AB29" s="96">
        <v>0</v>
      </c>
      <c r="AC29" s="96">
        <v>0</v>
      </c>
      <c r="AD29" s="94">
        <f t="shared" si="14"/>
        <v>0</v>
      </c>
      <c r="AE29" s="96">
        <v>0</v>
      </c>
      <c r="AF29" s="96">
        <v>0</v>
      </c>
      <c r="AG29" s="96">
        <v>0</v>
      </c>
      <c r="AH29" s="94">
        <f t="shared" si="15"/>
        <v>0</v>
      </c>
      <c r="AI29" s="96">
        <v>0</v>
      </c>
      <c r="AJ29" s="96">
        <v>0</v>
      </c>
      <c r="AK29" s="96">
        <v>0</v>
      </c>
      <c r="AL29" s="94">
        <f t="shared" si="16"/>
        <v>0</v>
      </c>
      <c r="AM29" s="96">
        <v>0</v>
      </c>
      <c r="AN29" s="96">
        <v>0</v>
      </c>
      <c r="AO29" s="96">
        <v>0</v>
      </c>
      <c r="AP29" s="94">
        <f t="shared" si="17"/>
        <v>0</v>
      </c>
      <c r="AQ29" s="96">
        <f t="shared" ref="AQ29:AQ34" si="20">W29-AM29</f>
        <v>0</v>
      </c>
      <c r="AR29" s="96">
        <f t="shared" si="18"/>
        <v>0</v>
      </c>
      <c r="AS29" s="96">
        <f t="shared" si="19"/>
        <v>0.78</v>
      </c>
      <c r="AT29" s="96">
        <f t="shared" ref="AT29:AT34" si="21">SUM(AQ29:AS29)</f>
        <v>0.78</v>
      </c>
    </row>
    <row r="30" spans="1:48" s="100" customFormat="1" ht="26.25" customHeight="1">
      <c r="A30" s="98">
        <v>3</v>
      </c>
      <c r="B30" s="99" t="s">
        <v>51</v>
      </c>
      <c r="C30" s="96">
        <v>0</v>
      </c>
      <c r="D30" s="96">
        <v>0</v>
      </c>
      <c r="E30" s="96">
        <v>0</v>
      </c>
      <c r="F30" s="94">
        <v>0</v>
      </c>
      <c r="G30" s="96">
        <v>0</v>
      </c>
      <c r="H30" s="96">
        <v>0</v>
      </c>
      <c r="I30" s="96">
        <v>120000</v>
      </c>
      <c r="J30" s="94">
        <f t="shared" si="11"/>
        <v>120000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f t="shared" si="12"/>
        <v>120000</v>
      </c>
      <c r="Z30" s="94">
        <f t="shared" si="13"/>
        <v>120000</v>
      </c>
      <c r="AA30" s="96">
        <v>0</v>
      </c>
      <c r="AB30" s="96">
        <v>0</v>
      </c>
      <c r="AC30" s="96">
        <v>63000</v>
      </c>
      <c r="AD30" s="94">
        <f t="shared" si="14"/>
        <v>63000</v>
      </c>
      <c r="AE30" s="96">
        <v>0</v>
      </c>
      <c r="AF30" s="96">
        <v>0</v>
      </c>
      <c r="AG30" s="96">
        <v>63000</v>
      </c>
      <c r="AH30" s="94">
        <f t="shared" si="15"/>
        <v>63000</v>
      </c>
      <c r="AI30" s="96">
        <v>0</v>
      </c>
      <c r="AJ30" s="96">
        <v>0</v>
      </c>
      <c r="AK30" s="96">
        <v>63000</v>
      </c>
      <c r="AL30" s="94">
        <f t="shared" si="16"/>
        <v>63000</v>
      </c>
      <c r="AM30" s="96">
        <v>0</v>
      </c>
      <c r="AN30" s="96">
        <v>0</v>
      </c>
      <c r="AO30" s="96">
        <v>63000</v>
      </c>
      <c r="AP30" s="94">
        <f t="shared" si="17"/>
        <v>63000</v>
      </c>
      <c r="AQ30" s="96">
        <f t="shared" si="20"/>
        <v>0</v>
      </c>
      <c r="AR30" s="96">
        <f t="shared" si="18"/>
        <v>0</v>
      </c>
      <c r="AS30" s="96">
        <f t="shared" si="19"/>
        <v>57000</v>
      </c>
      <c r="AT30" s="96">
        <f t="shared" si="21"/>
        <v>57000</v>
      </c>
    </row>
    <row r="31" spans="1:48" s="100" customFormat="1" ht="26.25" customHeight="1">
      <c r="A31" s="98">
        <v>4</v>
      </c>
      <c r="B31" s="99" t="s">
        <v>52</v>
      </c>
      <c r="C31" s="96">
        <v>0</v>
      </c>
      <c r="D31" s="96">
        <v>0</v>
      </c>
      <c r="E31" s="96">
        <v>0</v>
      </c>
      <c r="F31" s="94">
        <v>0</v>
      </c>
      <c r="G31" s="96">
        <v>0</v>
      </c>
      <c r="H31" s="96">
        <v>0</v>
      </c>
      <c r="I31" s="96">
        <v>70159.75</v>
      </c>
      <c r="J31" s="94">
        <f t="shared" si="11"/>
        <v>70159.75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f t="shared" si="12"/>
        <v>70159.75</v>
      </c>
      <c r="Z31" s="94">
        <f t="shared" si="13"/>
        <v>70159.75</v>
      </c>
      <c r="AA31" s="96">
        <v>0</v>
      </c>
      <c r="AB31" s="96">
        <v>0</v>
      </c>
      <c r="AC31" s="96">
        <v>0</v>
      </c>
      <c r="AD31" s="94">
        <f t="shared" si="14"/>
        <v>0</v>
      </c>
      <c r="AE31" s="96">
        <v>0</v>
      </c>
      <c r="AF31" s="96">
        <v>0</v>
      </c>
      <c r="AG31" s="96">
        <v>0</v>
      </c>
      <c r="AH31" s="94">
        <f t="shared" si="15"/>
        <v>0</v>
      </c>
      <c r="AI31" s="96">
        <v>0</v>
      </c>
      <c r="AJ31" s="96">
        <v>0</v>
      </c>
      <c r="AK31" s="96">
        <v>0</v>
      </c>
      <c r="AL31" s="94">
        <f t="shared" si="16"/>
        <v>0</v>
      </c>
      <c r="AM31" s="96">
        <v>0</v>
      </c>
      <c r="AN31" s="96">
        <v>0</v>
      </c>
      <c r="AO31" s="96">
        <v>0</v>
      </c>
      <c r="AP31" s="94">
        <f t="shared" si="17"/>
        <v>0</v>
      </c>
      <c r="AQ31" s="96">
        <f t="shared" si="20"/>
        <v>0</v>
      </c>
      <c r="AR31" s="96">
        <f t="shared" si="18"/>
        <v>0</v>
      </c>
      <c r="AS31" s="96">
        <f t="shared" si="19"/>
        <v>70159.75</v>
      </c>
      <c r="AT31" s="96">
        <f t="shared" si="21"/>
        <v>70159.75</v>
      </c>
    </row>
    <row r="32" spans="1:48" s="100" customFormat="1" ht="26.25" customHeight="1">
      <c r="A32" s="98">
        <v>5</v>
      </c>
      <c r="B32" s="99" t="s">
        <v>53</v>
      </c>
      <c r="C32" s="96">
        <v>0</v>
      </c>
      <c r="D32" s="96">
        <v>0</v>
      </c>
      <c r="E32" s="96">
        <v>0</v>
      </c>
      <c r="F32" s="94">
        <v>0</v>
      </c>
      <c r="G32" s="96">
        <v>0</v>
      </c>
      <c r="H32" s="96">
        <v>0</v>
      </c>
      <c r="I32" s="96">
        <v>118021.99</v>
      </c>
      <c r="J32" s="94">
        <f t="shared" si="11"/>
        <v>118021.99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f t="shared" si="12"/>
        <v>118021.99</v>
      </c>
      <c r="Z32" s="94">
        <f t="shared" si="13"/>
        <v>118021.99</v>
      </c>
      <c r="AA32" s="96">
        <v>0</v>
      </c>
      <c r="AB32" s="96">
        <v>0</v>
      </c>
      <c r="AC32" s="96">
        <v>0</v>
      </c>
      <c r="AD32" s="94">
        <f t="shared" si="14"/>
        <v>0</v>
      </c>
      <c r="AE32" s="96">
        <v>0</v>
      </c>
      <c r="AF32" s="96">
        <v>0</v>
      </c>
      <c r="AG32" s="96">
        <v>0</v>
      </c>
      <c r="AH32" s="94">
        <f t="shared" si="15"/>
        <v>0</v>
      </c>
      <c r="AI32" s="96">
        <v>0</v>
      </c>
      <c r="AJ32" s="96">
        <v>0</v>
      </c>
      <c r="AK32" s="96">
        <v>0</v>
      </c>
      <c r="AL32" s="94">
        <f t="shared" si="16"/>
        <v>0</v>
      </c>
      <c r="AM32" s="96">
        <v>0</v>
      </c>
      <c r="AN32" s="96">
        <v>0</v>
      </c>
      <c r="AO32" s="96">
        <v>0</v>
      </c>
      <c r="AP32" s="94">
        <f t="shared" si="17"/>
        <v>0</v>
      </c>
      <c r="AQ32" s="96">
        <f t="shared" si="20"/>
        <v>0</v>
      </c>
      <c r="AR32" s="96">
        <f t="shared" si="18"/>
        <v>0</v>
      </c>
      <c r="AS32" s="96">
        <f t="shared" si="19"/>
        <v>118021.99</v>
      </c>
      <c r="AT32" s="96">
        <f t="shared" si="21"/>
        <v>118021.99</v>
      </c>
    </row>
    <row r="33" spans="1:46" s="100" customFormat="1" ht="26.25" customHeight="1">
      <c r="A33" s="98">
        <v>6</v>
      </c>
      <c r="B33" s="99" t="s">
        <v>54</v>
      </c>
      <c r="C33" s="96">
        <v>0</v>
      </c>
      <c r="D33" s="96">
        <v>0</v>
      </c>
      <c r="E33" s="96">
        <v>0</v>
      </c>
      <c r="F33" s="94">
        <v>0</v>
      </c>
      <c r="G33" s="96">
        <v>0</v>
      </c>
      <c r="H33" s="96">
        <v>0</v>
      </c>
      <c r="I33" s="96">
        <v>61500</v>
      </c>
      <c r="J33" s="94">
        <f t="shared" si="11"/>
        <v>61500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f t="shared" si="12"/>
        <v>61500</v>
      </c>
      <c r="Z33" s="94">
        <f t="shared" si="13"/>
        <v>61500</v>
      </c>
      <c r="AA33" s="96">
        <v>0</v>
      </c>
      <c r="AB33" s="96">
        <v>0</v>
      </c>
      <c r="AC33" s="96">
        <v>0</v>
      </c>
      <c r="AD33" s="94">
        <f t="shared" si="14"/>
        <v>0</v>
      </c>
      <c r="AE33" s="96">
        <v>0</v>
      </c>
      <c r="AF33" s="96">
        <v>0</v>
      </c>
      <c r="AG33" s="96">
        <v>0</v>
      </c>
      <c r="AH33" s="94">
        <f t="shared" si="15"/>
        <v>0</v>
      </c>
      <c r="AI33" s="96">
        <v>0</v>
      </c>
      <c r="AJ33" s="96">
        <v>0</v>
      </c>
      <c r="AK33" s="96">
        <v>0</v>
      </c>
      <c r="AL33" s="94">
        <f t="shared" si="16"/>
        <v>0</v>
      </c>
      <c r="AM33" s="96">
        <v>0</v>
      </c>
      <c r="AN33" s="96">
        <v>0</v>
      </c>
      <c r="AO33" s="96">
        <v>0</v>
      </c>
      <c r="AP33" s="94">
        <f t="shared" si="17"/>
        <v>0</v>
      </c>
      <c r="AQ33" s="96">
        <f t="shared" si="20"/>
        <v>0</v>
      </c>
      <c r="AR33" s="96">
        <f t="shared" si="18"/>
        <v>0</v>
      </c>
      <c r="AS33" s="96">
        <f t="shared" si="19"/>
        <v>61500</v>
      </c>
      <c r="AT33" s="96">
        <f t="shared" si="21"/>
        <v>61500</v>
      </c>
    </row>
    <row r="34" spans="1:46" s="100" customFormat="1" ht="26.25" customHeight="1">
      <c r="A34" s="98">
        <v>7</v>
      </c>
      <c r="B34" s="99" t="s">
        <v>55</v>
      </c>
      <c r="C34" s="96">
        <v>0</v>
      </c>
      <c r="D34" s="96">
        <v>0</v>
      </c>
      <c r="E34" s="96">
        <v>0</v>
      </c>
      <c r="F34" s="94">
        <v>0</v>
      </c>
      <c r="G34" s="96">
        <v>0</v>
      </c>
      <c r="H34" s="96">
        <v>0</v>
      </c>
      <c r="I34" s="96">
        <v>634400</v>
      </c>
      <c r="J34" s="94">
        <f t="shared" si="11"/>
        <v>634400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f t="shared" si="12"/>
        <v>634400</v>
      </c>
      <c r="Z34" s="94">
        <f t="shared" si="13"/>
        <v>634400</v>
      </c>
      <c r="AA34" s="96">
        <v>0</v>
      </c>
      <c r="AB34" s="96">
        <v>0</v>
      </c>
      <c r="AC34" s="96">
        <v>626592.73</v>
      </c>
      <c r="AD34" s="94">
        <f t="shared" si="14"/>
        <v>626592.73</v>
      </c>
      <c r="AE34" s="96">
        <v>0</v>
      </c>
      <c r="AF34" s="96">
        <v>0</v>
      </c>
      <c r="AG34" s="96">
        <v>626592.73</v>
      </c>
      <c r="AH34" s="94">
        <f t="shared" si="15"/>
        <v>626592.73</v>
      </c>
      <c r="AI34" s="96">
        <v>0</v>
      </c>
      <c r="AJ34" s="96">
        <v>0</v>
      </c>
      <c r="AK34" s="96">
        <v>626592.73</v>
      </c>
      <c r="AL34" s="94">
        <f t="shared" si="16"/>
        <v>626592.73</v>
      </c>
      <c r="AM34" s="96">
        <v>0</v>
      </c>
      <c r="AN34" s="96">
        <v>0</v>
      </c>
      <c r="AO34" s="96">
        <v>626592.73</v>
      </c>
      <c r="AP34" s="94">
        <f t="shared" si="17"/>
        <v>626592.73</v>
      </c>
      <c r="AQ34" s="96">
        <f t="shared" si="20"/>
        <v>0</v>
      </c>
      <c r="AR34" s="96">
        <f t="shared" si="18"/>
        <v>0</v>
      </c>
      <c r="AS34" s="96">
        <f t="shared" si="19"/>
        <v>7807.2700000000186</v>
      </c>
      <c r="AT34" s="96">
        <f t="shared" si="21"/>
        <v>7807.2700000000186</v>
      </c>
    </row>
    <row r="35" spans="1:46" ht="6" customHeight="1" thickBot="1">
      <c r="A35" s="6"/>
      <c r="B35" s="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41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s="100" customFormat="1" ht="13.8" thickBot="1">
      <c r="A36" s="101"/>
      <c r="B36" s="102" t="s">
        <v>0</v>
      </c>
      <c r="C36" s="103">
        <f>SUM(C28:C34)</f>
        <v>0</v>
      </c>
      <c r="D36" s="103">
        <f t="shared" ref="D36:AT36" si="22">SUM(D28:D34)</f>
        <v>0</v>
      </c>
      <c r="E36" s="103">
        <f t="shared" si="22"/>
        <v>0</v>
      </c>
      <c r="F36" s="103">
        <f t="shared" si="22"/>
        <v>0</v>
      </c>
      <c r="G36" s="103">
        <f t="shared" si="22"/>
        <v>0</v>
      </c>
      <c r="H36" s="103">
        <f t="shared" si="22"/>
        <v>0</v>
      </c>
      <c r="I36" s="103">
        <f t="shared" si="22"/>
        <v>1040082.52</v>
      </c>
      <c r="J36" s="103">
        <f t="shared" si="22"/>
        <v>1040082.52</v>
      </c>
      <c r="K36" s="103">
        <f t="shared" si="22"/>
        <v>0</v>
      </c>
      <c r="L36" s="103">
        <f t="shared" si="22"/>
        <v>0</v>
      </c>
      <c r="M36" s="103">
        <f t="shared" si="22"/>
        <v>0</v>
      </c>
      <c r="N36" s="103">
        <f t="shared" si="22"/>
        <v>0</v>
      </c>
      <c r="O36" s="103">
        <f t="shared" si="22"/>
        <v>0</v>
      </c>
      <c r="P36" s="103">
        <f t="shared" si="22"/>
        <v>0</v>
      </c>
      <c r="Q36" s="103">
        <f t="shared" si="22"/>
        <v>0</v>
      </c>
      <c r="R36" s="103">
        <f t="shared" si="22"/>
        <v>0</v>
      </c>
      <c r="S36" s="103">
        <f t="shared" si="22"/>
        <v>0</v>
      </c>
      <c r="T36" s="103">
        <f t="shared" si="22"/>
        <v>0</v>
      </c>
      <c r="U36" s="103">
        <f t="shared" si="22"/>
        <v>0</v>
      </c>
      <c r="V36" s="103">
        <f t="shared" si="22"/>
        <v>0</v>
      </c>
      <c r="W36" s="103">
        <f t="shared" si="22"/>
        <v>0</v>
      </c>
      <c r="X36" s="103">
        <f t="shared" si="22"/>
        <v>0</v>
      </c>
      <c r="Y36" s="103">
        <f t="shared" si="22"/>
        <v>1040082.52</v>
      </c>
      <c r="Z36" s="103">
        <f t="shared" si="22"/>
        <v>1040082.52</v>
      </c>
      <c r="AA36" s="103">
        <f t="shared" si="22"/>
        <v>0</v>
      </c>
      <c r="AB36" s="103">
        <f t="shared" si="22"/>
        <v>0</v>
      </c>
      <c r="AC36" s="103">
        <f t="shared" si="22"/>
        <v>716592.73</v>
      </c>
      <c r="AD36" s="103">
        <f t="shared" si="22"/>
        <v>716592.73</v>
      </c>
      <c r="AE36" s="103">
        <f t="shared" si="22"/>
        <v>0</v>
      </c>
      <c r="AF36" s="103">
        <f t="shared" si="22"/>
        <v>0</v>
      </c>
      <c r="AG36" s="103">
        <f t="shared" si="22"/>
        <v>716592.73</v>
      </c>
      <c r="AH36" s="103">
        <f t="shared" si="22"/>
        <v>716592.73</v>
      </c>
      <c r="AI36" s="103">
        <f t="shared" si="22"/>
        <v>0</v>
      </c>
      <c r="AJ36" s="103">
        <f t="shared" si="22"/>
        <v>0</v>
      </c>
      <c r="AK36" s="103">
        <f t="shared" si="22"/>
        <v>716592.73</v>
      </c>
      <c r="AL36" s="103">
        <f t="shared" si="22"/>
        <v>716592.73</v>
      </c>
      <c r="AM36" s="103">
        <f t="shared" si="22"/>
        <v>0</v>
      </c>
      <c r="AN36" s="103">
        <f t="shared" si="22"/>
        <v>0</v>
      </c>
      <c r="AO36" s="103">
        <f t="shared" si="22"/>
        <v>716592.73</v>
      </c>
      <c r="AP36" s="103">
        <f t="shared" si="22"/>
        <v>716592.73</v>
      </c>
      <c r="AQ36" s="103">
        <f t="shared" si="22"/>
        <v>0</v>
      </c>
      <c r="AR36" s="103">
        <f t="shared" si="22"/>
        <v>0</v>
      </c>
      <c r="AS36" s="103">
        <f t="shared" si="22"/>
        <v>323489.79000000004</v>
      </c>
      <c r="AT36" s="103">
        <f t="shared" si="22"/>
        <v>323489.79000000004</v>
      </c>
    </row>
    <row r="38" spans="1:46" ht="26.25" customHeight="1"/>
    <row r="39" spans="1:46" ht="13.8" thickBot="1">
      <c r="AT39" s="19"/>
    </row>
    <row r="40" spans="1:46" ht="13.8" thickBot="1">
      <c r="A40" s="168" t="s">
        <v>14</v>
      </c>
      <c r="B40" s="169" t="s">
        <v>15</v>
      </c>
      <c r="C40" s="170" t="s">
        <v>22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2"/>
    </row>
    <row r="41" spans="1:46" ht="12.75" customHeight="1" thickBot="1">
      <c r="A41" s="168"/>
      <c r="B41" s="169"/>
      <c r="C41" s="173" t="s">
        <v>13</v>
      </c>
      <c r="D41" s="174"/>
      <c r="E41" s="174"/>
      <c r="F41" s="175"/>
      <c r="G41" s="179" t="s">
        <v>41</v>
      </c>
      <c r="H41" s="180"/>
      <c r="I41" s="180"/>
      <c r="J41" s="180"/>
      <c r="K41" s="180"/>
      <c r="L41" s="180"/>
      <c r="M41" s="180"/>
      <c r="N41" s="181"/>
      <c r="O41" s="179" t="s">
        <v>42</v>
      </c>
      <c r="P41" s="180"/>
      <c r="Q41" s="180"/>
      <c r="R41" s="180"/>
      <c r="S41" s="180"/>
      <c r="T41" s="180"/>
      <c r="U41" s="180"/>
      <c r="V41" s="181"/>
      <c r="W41" s="173" t="s">
        <v>20</v>
      </c>
      <c r="X41" s="174"/>
      <c r="Y41" s="174"/>
      <c r="Z41" s="175"/>
      <c r="AA41" s="173" t="s">
        <v>12</v>
      </c>
      <c r="AB41" s="174"/>
      <c r="AC41" s="174"/>
      <c r="AD41" s="175"/>
      <c r="AE41" s="173" t="s">
        <v>7</v>
      </c>
      <c r="AF41" s="174"/>
      <c r="AG41" s="174"/>
      <c r="AH41" s="175"/>
      <c r="AI41" s="173" t="s">
        <v>1</v>
      </c>
      <c r="AJ41" s="174"/>
      <c r="AK41" s="174"/>
      <c r="AL41" s="175"/>
      <c r="AM41" s="173" t="s">
        <v>11</v>
      </c>
      <c r="AN41" s="174"/>
      <c r="AO41" s="174"/>
      <c r="AP41" s="175"/>
      <c r="AQ41" s="173" t="s">
        <v>32</v>
      </c>
      <c r="AR41" s="174"/>
      <c r="AS41" s="174"/>
      <c r="AT41" s="175"/>
    </row>
    <row r="42" spans="1:46" ht="12.75" customHeight="1" thickBot="1">
      <c r="A42" s="168"/>
      <c r="B42" s="169"/>
      <c r="C42" s="176"/>
      <c r="D42" s="177"/>
      <c r="E42" s="177"/>
      <c r="F42" s="178"/>
      <c r="G42" s="179" t="s">
        <v>4</v>
      </c>
      <c r="H42" s="180"/>
      <c r="I42" s="180"/>
      <c r="J42" s="181"/>
      <c r="K42" s="179" t="s">
        <v>5</v>
      </c>
      <c r="L42" s="180"/>
      <c r="M42" s="180"/>
      <c r="N42" s="181"/>
      <c r="O42" s="179" t="s">
        <v>4</v>
      </c>
      <c r="P42" s="180"/>
      <c r="Q42" s="180"/>
      <c r="R42" s="181"/>
      <c r="S42" s="179" t="s">
        <v>5</v>
      </c>
      <c r="T42" s="180"/>
      <c r="U42" s="180"/>
      <c r="V42" s="181"/>
      <c r="W42" s="176"/>
      <c r="X42" s="177"/>
      <c r="Y42" s="177"/>
      <c r="Z42" s="178"/>
      <c r="AA42" s="176"/>
      <c r="AB42" s="177"/>
      <c r="AC42" s="177"/>
      <c r="AD42" s="178"/>
      <c r="AE42" s="176"/>
      <c r="AF42" s="177"/>
      <c r="AG42" s="177"/>
      <c r="AH42" s="178"/>
      <c r="AI42" s="176"/>
      <c r="AJ42" s="177"/>
      <c r="AK42" s="177"/>
      <c r="AL42" s="178"/>
      <c r="AM42" s="176"/>
      <c r="AN42" s="177"/>
      <c r="AO42" s="177"/>
      <c r="AP42" s="178"/>
      <c r="AQ42" s="176"/>
      <c r="AR42" s="177"/>
      <c r="AS42" s="177"/>
      <c r="AT42" s="178"/>
    </row>
    <row r="43" spans="1:46" ht="18" customHeight="1" thickBot="1">
      <c r="A43" s="168"/>
      <c r="B43" s="169"/>
      <c r="C43" s="8" t="s">
        <v>17</v>
      </c>
      <c r="D43" s="8" t="s">
        <v>18</v>
      </c>
      <c r="E43" s="8" t="s">
        <v>19</v>
      </c>
      <c r="F43" s="8" t="s">
        <v>0</v>
      </c>
      <c r="G43" s="8" t="s">
        <v>17</v>
      </c>
      <c r="H43" s="8" t="s">
        <v>18</v>
      </c>
      <c r="I43" s="8" t="s">
        <v>19</v>
      </c>
      <c r="J43" s="8" t="s">
        <v>0</v>
      </c>
      <c r="K43" s="8" t="s">
        <v>17</v>
      </c>
      <c r="L43" s="8" t="s">
        <v>18</v>
      </c>
      <c r="M43" s="8" t="s">
        <v>19</v>
      </c>
      <c r="N43" s="8" t="s">
        <v>0</v>
      </c>
      <c r="O43" s="8" t="s">
        <v>17</v>
      </c>
      <c r="P43" s="8" t="s">
        <v>18</v>
      </c>
      <c r="Q43" s="8" t="s">
        <v>19</v>
      </c>
      <c r="R43" s="8" t="s">
        <v>0</v>
      </c>
      <c r="S43" s="8" t="s">
        <v>17</v>
      </c>
      <c r="T43" s="8" t="s">
        <v>18</v>
      </c>
      <c r="U43" s="8" t="s">
        <v>19</v>
      </c>
      <c r="V43" s="8" t="s">
        <v>0</v>
      </c>
      <c r="W43" s="8" t="s">
        <v>17</v>
      </c>
      <c r="X43" s="8" t="s">
        <v>18</v>
      </c>
      <c r="Y43" s="8" t="s">
        <v>19</v>
      </c>
      <c r="Z43" s="8" t="s">
        <v>0</v>
      </c>
      <c r="AA43" s="8" t="s">
        <v>17</v>
      </c>
      <c r="AB43" s="8" t="s">
        <v>18</v>
      </c>
      <c r="AC43" s="8" t="s">
        <v>19</v>
      </c>
      <c r="AD43" s="8" t="s">
        <v>0</v>
      </c>
      <c r="AE43" s="8" t="s">
        <v>17</v>
      </c>
      <c r="AF43" s="8" t="s">
        <v>18</v>
      </c>
      <c r="AG43" s="8" t="s">
        <v>19</v>
      </c>
      <c r="AH43" s="8" t="s">
        <v>0</v>
      </c>
      <c r="AI43" s="8" t="s">
        <v>17</v>
      </c>
      <c r="AJ43" s="8" t="s">
        <v>18</v>
      </c>
      <c r="AK43" s="8" t="s">
        <v>19</v>
      </c>
      <c r="AL43" s="8" t="s">
        <v>0</v>
      </c>
      <c r="AM43" s="8" t="s">
        <v>17</v>
      </c>
      <c r="AN43" s="8" t="s">
        <v>18</v>
      </c>
      <c r="AO43" s="8" t="s">
        <v>19</v>
      </c>
      <c r="AP43" s="8" t="s">
        <v>0</v>
      </c>
      <c r="AQ43" s="8" t="s">
        <v>17</v>
      </c>
      <c r="AR43" s="8" t="s">
        <v>18</v>
      </c>
      <c r="AS43" s="8" t="s">
        <v>19</v>
      </c>
      <c r="AT43" s="8" t="s">
        <v>0</v>
      </c>
    </row>
    <row r="44" spans="1:46" ht="57.75" customHeight="1">
      <c r="A44" s="28">
        <v>1</v>
      </c>
      <c r="B44" s="27" t="s">
        <v>60</v>
      </c>
      <c r="C44" s="95">
        <f>C14</f>
        <v>873</v>
      </c>
      <c r="D44" s="95">
        <f t="shared" ref="D44:AT44" si="23">D14</f>
        <v>22768.5</v>
      </c>
      <c r="E44" s="95">
        <f t="shared" si="23"/>
        <v>22768.5</v>
      </c>
      <c r="F44" s="95">
        <f t="shared" si="23"/>
        <v>46410</v>
      </c>
      <c r="G44" s="95">
        <f t="shared" si="23"/>
        <v>12375.45</v>
      </c>
      <c r="H44" s="95">
        <f t="shared" si="23"/>
        <v>8226.14</v>
      </c>
      <c r="I44" s="95">
        <f t="shared" si="23"/>
        <v>8226.14</v>
      </c>
      <c r="J44" s="95">
        <f t="shared" si="23"/>
        <v>28827.73</v>
      </c>
      <c r="K44" s="95">
        <f t="shared" si="23"/>
        <v>12375.45</v>
      </c>
      <c r="L44" s="95">
        <f t="shared" si="23"/>
        <v>8226.14</v>
      </c>
      <c r="M44" s="95">
        <f t="shared" si="23"/>
        <v>8226.14</v>
      </c>
      <c r="N44" s="95">
        <f t="shared" si="23"/>
        <v>28827.73</v>
      </c>
      <c r="O44" s="95">
        <f t="shared" si="23"/>
        <v>15167.21</v>
      </c>
      <c r="P44" s="95">
        <f t="shared" si="23"/>
        <v>0</v>
      </c>
      <c r="Q44" s="95">
        <f t="shared" si="23"/>
        <v>0</v>
      </c>
      <c r="R44" s="95">
        <f t="shared" si="23"/>
        <v>15167.21</v>
      </c>
      <c r="S44" s="95">
        <f t="shared" si="23"/>
        <v>15167.21</v>
      </c>
      <c r="T44" s="95">
        <f t="shared" si="23"/>
        <v>0</v>
      </c>
      <c r="U44" s="95">
        <f t="shared" si="23"/>
        <v>0</v>
      </c>
      <c r="V44" s="95">
        <f t="shared" si="23"/>
        <v>15167.21</v>
      </c>
      <c r="W44" s="95">
        <f t="shared" si="23"/>
        <v>873</v>
      </c>
      <c r="X44" s="95">
        <f t="shared" si="23"/>
        <v>22768.5</v>
      </c>
      <c r="Y44" s="95">
        <f t="shared" si="23"/>
        <v>22768.5</v>
      </c>
      <c r="Z44" s="95">
        <f t="shared" si="23"/>
        <v>46410</v>
      </c>
      <c r="AA44" s="95">
        <f t="shared" si="23"/>
        <v>28016.66</v>
      </c>
      <c r="AB44" s="95">
        <f t="shared" si="23"/>
        <v>11136.25</v>
      </c>
      <c r="AC44" s="95">
        <f t="shared" si="23"/>
        <v>11136.27</v>
      </c>
      <c r="AD44" s="95">
        <f t="shared" si="23"/>
        <v>50289.180000000008</v>
      </c>
      <c r="AE44" s="95">
        <f t="shared" si="23"/>
        <v>28016.66</v>
      </c>
      <c r="AF44" s="95">
        <f t="shared" si="23"/>
        <v>11136.25</v>
      </c>
      <c r="AG44" s="95">
        <f t="shared" si="23"/>
        <v>11136.27</v>
      </c>
      <c r="AH44" s="95">
        <f t="shared" si="23"/>
        <v>50289.180000000008</v>
      </c>
      <c r="AI44" s="95">
        <f t="shared" si="23"/>
        <v>28016.66</v>
      </c>
      <c r="AJ44" s="95">
        <f t="shared" si="23"/>
        <v>11136.25</v>
      </c>
      <c r="AK44" s="95">
        <f t="shared" si="23"/>
        <v>11136.27</v>
      </c>
      <c r="AL44" s="95">
        <f t="shared" si="23"/>
        <v>50289.180000000008</v>
      </c>
      <c r="AM44" s="95">
        <f t="shared" si="23"/>
        <v>28016.66</v>
      </c>
      <c r="AN44" s="95">
        <f t="shared" si="23"/>
        <v>11136.25</v>
      </c>
      <c r="AO44" s="95">
        <f t="shared" si="23"/>
        <v>11136.27</v>
      </c>
      <c r="AP44" s="95">
        <f t="shared" si="23"/>
        <v>50289.180000000008</v>
      </c>
      <c r="AQ44" s="95">
        <f t="shared" si="23"/>
        <v>-27143.66</v>
      </c>
      <c r="AR44" s="95">
        <f t="shared" si="23"/>
        <v>11632.25</v>
      </c>
      <c r="AS44" s="95">
        <f t="shared" si="23"/>
        <v>11632.23</v>
      </c>
      <c r="AT44" s="95">
        <f t="shared" si="23"/>
        <v>-3879.1800000000003</v>
      </c>
    </row>
    <row r="45" spans="1:46" ht="57.75" customHeight="1">
      <c r="A45" s="28">
        <v>2</v>
      </c>
      <c r="B45" s="27" t="s">
        <v>61</v>
      </c>
      <c r="C45" s="95">
        <f>C15</f>
        <v>1134234</v>
      </c>
      <c r="D45" s="95">
        <f t="shared" ref="D45:AT45" si="24">D15</f>
        <v>194915</v>
      </c>
      <c r="E45" s="95">
        <f t="shared" si="24"/>
        <v>194915</v>
      </c>
      <c r="F45" s="95">
        <f t="shared" si="24"/>
        <v>1524064</v>
      </c>
      <c r="G45" s="95">
        <f t="shared" si="24"/>
        <v>0</v>
      </c>
      <c r="H45" s="95">
        <f t="shared" si="24"/>
        <v>59934.479999999996</v>
      </c>
      <c r="I45" s="95">
        <f t="shared" si="24"/>
        <v>59934.49</v>
      </c>
      <c r="J45" s="95">
        <f t="shared" si="24"/>
        <v>119868.97</v>
      </c>
      <c r="K45" s="95">
        <f t="shared" si="24"/>
        <v>122987.84</v>
      </c>
      <c r="L45" s="95">
        <f t="shared" si="24"/>
        <v>59934.48</v>
      </c>
      <c r="M45" s="95">
        <f t="shared" si="24"/>
        <v>59934.490000000005</v>
      </c>
      <c r="N45" s="95">
        <f t="shared" si="24"/>
        <v>242856.81</v>
      </c>
      <c r="O45" s="95">
        <f t="shared" si="24"/>
        <v>7219</v>
      </c>
      <c r="P45" s="95">
        <f t="shared" si="24"/>
        <v>20111.919999999998</v>
      </c>
      <c r="Q45" s="95">
        <f t="shared" si="24"/>
        <v>20111.91</v>
      </c>
      <c r="R45" s="95">
        <f t="shared" si="24"/>
        <v>47442.83</v>
      </c>
      <c r="S45" s="95">
        <f t="shared" si="24"/>
        <v>7219</v>
      </c>
      <c r="T45" s="95">
        <f t="shared" si="24"/>
        <v>20111.919999999998</v>
      </c>
      <c r="U45" s="95">
        <f t="shared" si="24"/>
        <v>20111.91</v>
      </c>
      <c r="V45" s="95">
        <f t="shared" si="24"/>
        <v>47442.83</v>
      </c>
      <c r="W45" s="95">
        <f t="shared" si="24"/>
        <v>1011246.16</v>
      </c>
      <c r="X45" s="95">
        <f t="shared" si="24"/>
        <v>194915</v>
      </c>
      <c r="Y45" s="95">
        <f t="shared" si="24"/>
        <v>194915</v>
      </c>
      <c r="Z45" s="95">
        <f t="shared" si="24"/>
        <v>1401076.1600000001</v>
      </c>
      <c r="AA45" s="95">
        <f t="shared" si="24"/>
        <v>246244.97</v>
      </c>
      <c r="AB45" s="95">
        <f t="shared" si="24"/>
        <v>148271.64000000001</v>
      </c>
      <c r="AC45" s="95">
        <f t="shared" si="24"/>
        <v>148271.64000000001</v>
      </c>
      <c r="AD45" s="95">
        <f t="shared" si="24"/>
        <v>542788.25</v>
      </c>
      <c r="AE45" s="95">
        <f t="shared" si="24"/>
        <v>246244.97</v>
      </c>
      <c r="AF45" s="95">
        <f t="shared" si="24"/>
        <v>148271.64000000001</v>
      </c>
      <c r="AG45" s="95">
        <f t="shared" si="24"/>
        <v>148271.64000000001</v>
      </c>
      <c r="AH45" s="95">
        <f t="shared" si="24"/>
        <v>542788.25</v>
      </c>
      <c r="AI45" s="95">
        <f t="shared" si="24"/>
        <v>246244.97</v>
      </c>
      <c r="AJ45" s="95">
        <f t="shared" si="24"/>
        <v>148271.64000000001</v>
      </c>
      <c r="AK45" s="95">
        <f t="shared" si="24"/>
        <v>148271.64000000001</v>
      </c>
      <c r="AL45" s="95">
        <f t="shared" si="24"/>
        <v>542788.25</v>
      </c>
      <c r="AM45" s="95">
        <f t="shared" si="24"/>
        <v>246244.97</v>
      </c>
      <c r="AN45" s="95">
        <f t="shared" si="24"/>
        <v>148271.64000000001</v>
      </c>
      <c r="AO45" s="95">
        <f t="shared" si="24"/>
        <v>148271.64000000001</v>
      </c>
      <c r="AP45" s="95">
        <f t="shared" si="24"/>
        <v>542788.25</v>
      </c>
      <c r="AQ45" s="95">
        <f t="shared" si="24"/>
        <v>765001.19000000006</v>
      </c>
      <c r="AR45" s="95">
        <f t="shared" si="24"/>
        <v>46643.359999999986</v>
      </c>
      <c r="AS45" s="95">
        <f t="shared" si="24"/>
        <v>46643.359999999986</v>
      </c>
      <c r="AT45" s="95">
        <f t="shared" si="24"/>
        <v>858287.91</v>
      </c>
    </row>
    <row r="46" spans="1:46" ht="57.75" customHeight="1">
      <c r="A46" s="28">
        <v>3</v>
      </c>
      <c r="B46" s="27" t="s">
        <v>62</v>
      </c>
      <c r="C46" s="95">
        <f>C16</f>
        <v>0</v>
      </c>
      <c r="D46" s="95">
        <f t="shared" ref="D46:AT46" si="25">D16</f>
        <v>0</v>
      </c>
      <c r="E46" s="95">
        <f t="shared" si="25"/>
        <v>0</v>
      </c>
      <c r="F46" s="95">
        <f t="shared" si="25"/>
        <v>0</v>
      </c>
      <c r="G46" s="95">
        <f t="shared" si="25"/>
        <v>0</v>
      </c>
      <c r="H46" s="95">
        <f t="shared" si="25"/>
        <v>4870.3899999999994</v>
      </c>
      <c r="I46" s="95">
        <f t="shared" si="25"/>
        <v>4870.3899999999994</v>
      </c>
      <c r="J46" s="95">
        <f t="shared" si="25"/>
        <v>9740.7799999999988</v>
      </c>
      <c r="K46" s="95">
        <f t="shared" si="25"/>
        <v>0</v>
      </c>
      <c r="L46" s="95">
        <f t="shared" si="25"/>
        <v>4870.3900000000003</v>
      </c>
      <c r="M46" s="95">
        <f t="shared" si="25"/>
        <v>4870.3900000000003</v>
      </c>
      <c r="N46" s="95">
        <f t="shared" si="25"/>
        <v>9740.7800000000007</v>
      </c>
      <c r="O46" s="95">
        <f t="shared" si="25"/>
        <v>0</v>
      </c>
      <c r="P46" s="95">
        <f t="shared" si="25"/>
        <v>0</v>
      </c>
      <c r="Q46" s="95">
        <f t="shared" si="25"/>
        <v>0</v>
      </c>
      <c r="R46" s="95">
        <f t="shared" si="25"/>
        <v>0</v>
      </c>
      <c r="S46" s="95">
        <f t="shared" si="25"/>
        <v>0</v>
      </c>
      <c r="T46" s="95">
        <f t="shared" si="25"/>
        <v>0</v>
      </c>
      <c r="U46" s="95">
        <f t="shared" si="25"/>
        <v>0</v>
      </c>
      <c r="V46" s="95">
        <f t="shared" si="25"/>
        <v>0</v>
      </c>
      <c r="W46" s="95">
        <f t="shared" si="25"/>
        <v>0</v>
      </c>
      <c r="X46" s="95">
        <f t="shared" si="25"/>
        <v>-9.0949470177292824E-13</v>
      </c>
      <c r="Y46" s="95">
        <f t="shared" si="25"/>
        <v>-9.0949470177292824E-13</v>
      </c>
      <c r="Z46" s="95">
        <f t="shared" si="25"/>
        <v>-1.8189894035458565E-12</v>
      </c>
      <c r="AA46" s="95">
        <f t="shared" si="25"/>
        <v>0</v>
      </c>
      <c r="AB46" s="95">
        <f t="shared" si="25"/>
        <v>4870.3900000000003</v>
      </c>
      <c r="AC46" s="95">
        <f t="shared" si="25"/>
        <v>4870.3900000000003</v>
      </c>
      <c r="AD46" s="95">
        <f t="shared" si="25"/>
        <v>9740.7800000000007</v>
      </c>
      <c r="AE46" s="95">
        <f t="shared" si="25"/>
        <v>0</v>
      </c>
      <c r="AF46" s="95">
        <f t="shared" si="25"/>
        <v>4870.3900000000003</v>
      </c>
      <c r="AG46" s="95">
        <f t="shared" si="25"/>
        <v>4870.3900000000003</v>
      </c>
      <c r="AH46" s="95">
        <f t="shared" si="25"/>
        <v>9740.7800000000007</v>
      </c>
      <c r="AI46" s="95">
        <f t="shared" si="25"/>
        <v>0</v>
      </c>
      <c r="AJ46" s="95">
        <f t="shared" si="25"/>
        <v>4870.3900000000003</v>
      </c>
      <c r="AK46" s="95">
        <f t="shared" si="25"/>
        <v>4870.3900000000003</v>
      </c>
      <c r="AL46" s="95">
        <f t="shared" si="25"/>
        <v>9740.7800000000007</v>
      </c>
      <c r="AM46" s="95">
        <f t="shared" si="25"/>
        <v>0</v>
      </c>
      <c r="AN46" s="95">
        <f t="shared" si="25"/>
        <v>4870.3900000000003</v>
      </c>
      <c r="AO46" s="95">
        <f t="shared" si="25"/>
        <v>4870.3900000000003</v>
      </c>
      <c r="AP46" s="95">
        <f t="shared" si="25"/>
        <v>9740.7800000000007</v>
      </c>
      <c r="AQ46" s="95">
        <f t="shared" si="25"/>
        <v>0</v>
      </c>
      <c r="AR46" s="95">
        <f t="shared" si="25"/>
        <v>-4870.3900000000012</v>
      </c>
      <c r="AS46" s="95">
        <f t="shared" si="25"/>
        <v>-4870.3900000000012</v>
      </c>
      <c r="AT46" s="95">
        <f t="shared" si="25"/>
        <v>-9740.7800000000025</v>
      </c>
    </row>
    <row r="47" spans="1:46" ht="57.75" customHeight="1">
      <c r="A47" s="28">
        <v>4</v>
      </c>
      <c r="B47" s="27" t="s">
        <v>63</v>
      </c>
      <c r="C47" s="95">
        <f>C17</f>
        <v>0</v>
      </c>
      <c r="D47" s="95">
        <f t="shared" ref="D47:AT47" si="26">D17</f>
        <v>12499</v>
      </c>
      <c r="E47" s="95">
        <f t="shared" si="26"/>
        <v>12499</v>
      </c>
      <c r="F47" s="95">
        <f t="shared" si="26"/>
        <v>24998</v>
      </c>
      <c r="G47" s="95">
        <f t="shared" si="26"/>
        <v>0</v>
      </c>
      <c r="H47" s="95">
        <f t="shared" si="26"/>
        <v>314</v>
      </c>
      <c r="I47" s="95">
        <f t="shared" si="26"/>
        <v>314</v>
      </c>
      <c r="J47" s="95">
        <f t="shared" si="26"/>
        <v>628</v>
      </c>
      <c r="K47" s="95">
        <f t="shared" si="26"/>
        <v>0</v>
      </c>
      <c r="L47" s="95">
        <f t="shared" si="26"/>
        <v>314</v>
      </c>
      <c r="M47" s="95">
        <f t="shared" si="26"/>
        <v>314</v>
      </c>
      <c r="N47" s="95">
        <f t="shared" si="26"/>
        <v>628</v>
      </c>
      <c r="O47" s="95">
        <f t="shared" si="26"/>
        <v>0</v>
      </c>
      <c r="P47" s="95">
        <f t="shared" si="26"/>
        <v>0</v>
      </c>
      <c r="Q47" s="95">
        <f t="shared" si="26"/>
        <v>0</v>
      </c>
      <c r="R47" s="95">
        <f t="shared" si="26"/>
        <v>0</v>
      </c>
      <c r="S47" s="95">
        <f t="shared" si="26"/>
        <v>0</v>
      </c>
      <c r="T47" s="95">
        <f t="shared" si="26"/>
        <v>0</v>
      </c>
      <c r="U47" s="95">
        <f t="shared" si="26"/>
        <v>0</v>
      </c>
      <c r="V47" s="95">
        <f t="shared" si="26"/>
        <v>0</v>
      </c>
      <c r="W47" s="95">
        <f t="shared" si="26"/>
        <v>0</v>
      </c>
      <c r="X47" s="95">
        <f t="shared" si="26"/>
        <v>12499</v>
      </c>
      <c r="Y47" s="95">
        <f t="shared" si="26"/>
        <v>12499</v>
      </c>
      <c r="Z47" s="95">
        <f t="shared" si="26"/>
        <v>24998</v>
      </c>
      <c r="AA47" s="95">
        <f t="shared" si="26"/>
        <v>0</v>
      </c>
      <c r="AB47" s="95">
        <f t="shared" si="26"/>
        <v>314</v>
      </c>
      <c r="AC47" s="95">
        <f t="shared" si="26"/>
        <v>314</v>
      </c>
      <c r="AD47" s="95">
        <f t="shared" si="26"/>
        <v>628</v>
      </c>
      <c r="AE47" s="95">
        <f t="shared" si="26"/>
        <v>0</v>
      </c>
      <c r="AF47" s="95">
        <f t="shared" si="26"/>
        <v>314</v>
      </c>
      <c r="AG47" s="95">
        <f t="shared" si="26"/>
        <v>314</v>
      </c>
      <c r="AH47" s="95">
        <f t="shared" si="26"/>
        <v>628</v>
      </c>
      <c r="AI47" s="95">
        <f t="shared" si="26"/>
        <v>0</v>
      </c>
      <c r="AJ47" s="95">
        <f t="shared" si="26"/>
        <v>314</v>
      </c>
      <c r="AK47" s="95">
        <f t="shared" si="26"/>
        <v>314</v>
      </c>
      <c r="AL47" s="95">
        <f t="shared" si="26"/>
        <v>628</v>
      </c>
      <c r="AM47" s="95">
        <f t="shared" si="26"/>
        <v>0</v>
      </c>
      <c r="AN47" s="95">
        <f t="shared" si="26"/>
        <v>314</v>
      </c>
      <c r="AO47" s="95">
        <f t="shared" si="26"/>
        <v>314</v>
      </c>
      <c r="AP47" s="95">
        <f t="shared" si="26"/>
        <v>628</v>
      </c>
      <c r="AQ47" s="95">
        <f t="shared" si="26"/>
        <v>0</v>
      </c>
      <c r="AR47" s="95">
        <f t="shared" si="26"/>
        <v>12185</v>
      </c>
      <c r="AS47" s="95">
        <f t="shared" si="26"/>
        <v>12185</v>
      </c>
      <c r="AT47" s="95">
        <f t="shared" si="26"/>
        <v>24370</v>
      </c>
    </row>
    <row r="48" spans="1:46" ht="57.75" customHeight="1">
      <c r="A48" s="28">
        <v>5</v>
      </c>
      <c r="B48" s="27" t="s">
        <v>64</v>
      </c>
      <c r="C48" s="95">
        <f>C18</f>
        <v>1653089</v>
      </c>
      <c r="D48" s="95">
        <f t="shared" ref="D48:AT48" si="27">D18</f>
        <v>5691375</v>
      </c>
      <c r="E48" s="95">
        <f t="shared" si="27"/>
        <v>5691375</v>
      </c>
      <c r="F48" s="95">
        <f t="shared" si="27"/>
        <v>13035839</v>
      </c>
      <c r="G48" s="95">
        <f t="shared" si="27"/>
        <v>27691.52</v>
      </c>
      <c r="H48" s="95">
        <f t="shared" si="27"/>
        <v>100679.48999999999</v>
      </c>
      <c r="I48" s="95">
        <f t="shared" si="27"/>
        <v>100679.51999999999</v>
      </c>
      <c r="J48" s="95">
        <f t="shared" si="27"/>
        <v>229050.52999999997</v>
      </c>
      <c r="K48" s="95">
        <f t="shared" si="27"/>
        <v>27691.52</v>
      </c>
      <c r="L48" s="95">
        <f t="shared" si="27"/>
        <v>100679.48999999999</v>
      </c>
      <c r="M48" s="95">
        <f t="shared" si="27"/>
        <v>100679.52</v>
      </c>
      <c r="N48" s="95">
        <f t="shared" si="27"/>
        <v>229050.53</v>
      </c>
      <c r="O48" s="95">
        <f t="shared" si="27"/>
        <v>308496.86</v>
      </c>
      <c r="P48" s="95">
        <f t="shared" si="27"/>
        <v>507847.52</v>
      </c>
      <c r="Q48" s="95">
        <f t="shared" si="27"/>
        <v>507847.51</v>
      </c>
      <c r="R48" s="95">
        <f t="shared" si="27"/>
        <v>1324191.8900000001</v>
      </c>
      <c r="S48" s="95">
        <f t="shared" si="27"/>
        <v>308496.86</v>
      </c>
      <c r="T48" s="95">
        <f t="shared" si="27"/>
        <v>507847.52</v>
      </c>
      <c r="U48" s="95">
        <f t="shared" si="27"/>
        <v>507847.51</v>
      </c>
      <c r="V48" s="95">
        <f t="shared" si="27"/>
        <v>1324191.8900000001</v>
      </c>
      <c r="W48" s="95">
        <f t="shared" si="27"/>
        <v>1653089</v>
      </c>
      <c r="X48" s="95">
        <f t="shared" si="27"/>
        <v>5691375</v>
      </c>
      <c r="Y48" s="95">
        <f t="shared" si="27"/>
        <v>5691375</v>
      </c>
      <c r="Z48" s="95">
        <f t="shared" si="27"/>
        <v>13035839</v>
      </c>
      <c r="AA48" s="95">
        <f t="shared" si="27"/>
        <v>1296528.1100000001</v>
      </c>
      <c r="AB48" s="95">
        <f t="shared" si="27"/>
        <v>5729867.6600000001</v>
      </c>
      <c r="AC48" s="95">
        <f t="shared" si="27"/>
        <v>5729867.6799999997</v>
      </c>
      <c r="AD48" s="95">
        <f t="shared" si="27"/>
        <v>12756263.449999999</v>
      </c>
      <c r="AE48" s="95">
        <f t="shared" si="27"/>
        <v>1296528.1100000001</v>
      </c>
      <c r="AF48" s="95">
        <f t="shared" si="27"/>
        <v>5729867.6600000001</v>
      </c>
      <c r="AG48" s="95">
        <f t="shared" si="27"/>
        <v>5729867.6799999997</v>
      </c>
      <c r="AH48" s="95">
        <f t="shared" si="27"/>
        <v>12756263.449999999</v>
      </c>
      <c r="AI48" s="95">
        <f t="shared" si="27"/>
        <v>1296528.1100000001</v>
      </c>
      <c r="AJ48" s="95">
        <f t="shared" si="27"/>
        <v>5729867.6600000001</v>
      </c>
      <c r="AK48" s="95">
        <f t="shared" si="27"/>
        <v>5729867.6799999997</v>
      </c>
      <c r="AL48" s="95">
        <f t="shared" si="27"/>
        <v>12756263.449999999</v>
      </c>
      <c r="AM48" s="95">
        <f t="shared" si="27"/>
        <v>1296528.58</v>
      </c>
      <c r="AN48" s="95">
        <f t="shared" si="27"/>
        <v>5729867.4299999997</v>
      </c>
      <c r="AO48" s="95">
        <f t="shared" si="27"/>
        <v>5729867.4400000004</v>
      </c>
      <c r="AP48" s="95">
        <f t="shared" si="27"/>
        <v>12756263.449999999</v>
      </c>
      <c r="AQ48" s="95">
        <f t="shared" si="27"/>
        <v>356560.41999999993</v>
      </c>
      <c r="AR48" s="95">
        <f t="shared" si="27"/>
        <v>-38492.429999999702</v>
      </c>
      <c r="AS48" s="95">
        <f t="shared" si="27"/>
        <v>-38492.44000000041</v>
      </c>
      <c r="AT48" s="95">
        <f t="shared" si="27"/>
        <v>279575.54999999981</v>
      </c>
    </row>
    <row r="49" spans="1:53" ht="6" customHeight="1" thickBot="1">
      <c r="A49" s="6"/>
      <c r="B49" s="4"/>
      <c r="C49" s="21"/>
      <c r="D49" s="21"/>
      <c r="E49" s="21"/>
      <c r="F49" s="20"/>
      <c r="G49" s="21"/>
      <c r="H49" s="21"/>
      <c r="I49" s="21"/>
      <c r="J49" s="20"/>
      <c r="K49" s="21"/>
      <c r="L49" s="21"/>
      <c r="M49" s="21"/>
      <c r="N49" s="20"/>
      <c r="O49" s="21"/>
      <c r="P49" s="21"/>
      <c r="Q49" s="21"/>
      <c r="R49" s="20"/>
      <c r="S49" s="21"/>
      <c r="T49" s="21"/>
      <c r="U49" s="21"/>
      <c r="V49" s="20"/>
      <c r="W49" s="22"/>
      <c r="X49" s="22"/>
      <c r="Y49" s="22"/>
      <c r="Z49" s="20"/>
      <c r="AA49" s="21"/>
      <c r="AB49" s="21"/>
      <c r="AC49" s="42"/>
      <c r="AD49" s="20"/>
      <c r="AE49" s="21"/>
      <c r="AF49" s="21"/>
      <c r="AG49" s="21"/>
      <c r="AH49" s="20"/>
      <c r="AI49" s="21"/>
      <c r="AJ49" s="21"/>
      <c r="AK49" s="21"/>
      <c r="AL49" s="20"/>
      <c r="AM49" s="21"/>
      <c r="AN49" s="21"/>
      <c r="AO49" s="21"/>
      <c r="AP49" s="20"/>
      <c r="AQ49" s="22"/>
      <c r="AR49" s="22"/>
      <c r="AS49" s="22"/>
      <c r="AT49" s="22"/>
    </row>
    <row r="50" spans="1:53" ht="13.8" thickBot="1">
      <c r="A50" s="9"/>
      <c r="B50" s="7" t="s">
        <v>0</v>
      </c>
      <c r="C50" s="23">
        <f>SUM(C44:C48)</f>
        <v>2788196</v>
      </c>
      <c r="D50" s="23">
        <f t="shared" ref="D50:AT50" si="28">SUM(D44:D48)</f>
        <v>5921557.5</v>
      </c>
      <c r="E50" s="23">
        <f t="shared" si="28"/>
        <v>5921557.5</v>
      </c>
      <c r="F50" s="23">
        <f t="shared" si="28"/>
        <v>14631311</v>
      </c>
      <c r="G50" s="23">
        <f t="shared" si="28"/>
        <v>40066.97</v>
      </c>
      <c r="H50" s="23">
        <f t="shared" si="28"/>
        <v>174024.5</v>
      </c>
      <c r="I50" s="23">
        <f t="shared" si="28"/>
        <v>174024.53999999998</v>
      </c>
      <c r="J50" s="23">
        <f t="shared" si="28"/>
        <v>388116.01</v>
      </c>
      <c r="K50" s="23">
        <f t="shared" si="28"/>
        <v>163054.81</v>
      </c>
      <c r="L50" s="23">
        <f t="shared" si="28"/>
        <v>174024.5</v>
      </c>
      <c r="M50" s="23">
        <f t="shared" si="28"/>
        <v>174024.54</v>
      </c>
      <c r="N50" s="23">
        <f t="shared" si="28"/>
        <v>511103.85</v>
      </c>
      <c r="O50" s="23">
        <f t="shared" si="28"/>
        <v>330883.07</v>
      </c>
      <c r="P50" s="23">
        <f t="shared" si="28"/>
        <v>527959.44000000006</v>
      </c>
      <c r="Q50" s="23">
        <f t="shared" si="28"/>
        <v>527959.42000000004</v>
      </c>
      <c r="R50" s="23">
        <f t="shared" si="28"/>
        <v>1386801.9300000002</v>
      </c>
      <c r="S50" s="23">
        <f t="shared" si="28"/>
        <v>330883.07</v>
      </c>
      <c r="T50" s="23">
        <f t="shared" si="28"/>
        <v>527959.44000000006</v>
      </c>
      <c r="U50" s="23">
        <f t="shared" si="28"/>
        <v>527959.42000000004</v>
      </c>
      <c r="V50" s="23">
        <f t="shared" si="28"/>
        <v>1386801.9300000002</v>
      </c>
      <c r="W50" s="23">
        <f t="shared" si="28"/>
        <v>2665208.16</v>
      </c>
      <c r="X50" s="23">
        <f t="shared" si="28"/>
        <v>5921557.5</v>
      </c>
      <c r="Y50" s="23">
        <f t="shared" si="28"/>
        <v>5921557.5</v>
      </c>
      <c r="Z50" s="23">
        <f t="shared" si="28"/>
        <v>14508323.16</v>
      </c>
      <c r="AA50" s="23">
        <f t="shared" si="28"/>
        <v>1570789.7400000002</v>
      </c>
      <c r="AB50" s="23">
        <f t="shared" si="28"/>
        <v>5894459.9400000004</v>
      </c>
      <c r="AC50" s="43">
        <f t="shared" si="28"/>
        <v>5894459.9799999995</v>
      </c>
      <c r="AD50" s="23">
        <f t="shared" si="28"/>
        <v>13359709.66</v>
      </c>
      <c r="AE50" s="23">
        <f t="shared" si="28"/>
        <v>1570789.7400000002</v>
      </c>
      <c r="AF50" s="23">
        <f t="shared" si="28"/>
        <v>5894459.9400000004</v>
      </c>
      <c r="AG50" s="23">
        <f t="shared" si="28"/>
        <v>5894459.9799999995</v>
      </c>
      <c r="AH50" s="23">
        <f t="shared" si="28"/>
        <v>13359709.66</v>
      </c>
      <c r="AI50" s="23">
        <f t="shared" si="28"/>
        <v>1570789.7400000002</v>
      </c>
      <c r="AJ50" s="23">
        <f t="shared" si="28"/>
        <v>5894459.9400000004</v>
      </c>
      <c r="AK50" s="23">
        <f t="shared" si="28"/>
        <v>5894459.9799999995</v>
      </c>
      <c r="AL50" s="23">
        <f t="shared" si="28"/>
        <v>13359709.66</v>
      </c>
      <c r="AM50" s="23">
        <f t="shared" si="28"/>
        <v>1570790.21</v>
      </c>
      <c r="AN50" s="23">
        <f t="shared" si="28"/>
        <v>5894459.71</v>
      </c>
      <c r="AO50" s="23">
        <f t="shared" si="28"/>
        <v>5894459.7400000002</v>
      </c>
      <c r="AP50" s="23">
        <f t="shared" si="28"/>
        <v>13359709.66</v>
      </c>
      <c r="AQ50" s="23">
        <f t="shared" si="28"/>
        <v>1094417.95</v>
      </c>
      <c r="AR50" s="23">
        <f t="shared" si="28"/>
        <v>27097.790000000285</v>
      </c>
      <c r="AS50" s="23">
        <f t="shared" si="28"/>
        <v>27097.759999999573</v>
      </c>
      <c r="AT50" s="23">
        <f t="shared" si="28"/>
        <v>1148613.4999999998</v>
      </c>
    </row>
    <row r="51" spans="1:53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97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</row>
    <row r="52" spans="1:53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97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</row>
    <row r="53" spans="1:53">
      <c r="F53" s="71"/>
      <c r="G53" s="71"/>
      <c r="AL53" s="45"/>
    </row>
    <row r="54" spans="1:53" s="31" customFormat="1" ht="13.8" thickBot="1">
      <c r="A54" s="183"/>
      <c r="B54" s="18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60"/>
      <c r="P54" s="60"/>
      <c r="Q54" s="60"/>
      <c r="R54" s="60"/>
      <c r="S54" s="60"/>
      <c r="T54" s="60"/>
      <c r="U54" s="60"/>
      <c r="V54" s="60"/>
      <c r="W54" s="32"/>
      <c r="X54" s="32"/>
      <c r="Y54" s="32"/>
      <c r="Z54" s="32"/>
      <c r="AA54" s="32"/>
      <c r="AB54" s="32"/>
      <c r="AC54" s="38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</row>
    <row r="55" spans="1:53" ht="13.8" thickBot="1">
      <c r="A55" s="168" t="s">
        <v>14</v>
      </c>
      <c r="B55" s="169" t="s">
        <v>15</v>
      </c>
      <c r="C55" s="170" t="s">
        <v>22</v>
      </c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2"/>
    </row>
    <row r="56" spans="1:53" ht="12.75" customHeight="1" thickBot="1">
      <c r="A56" s="168"/>
      <c r="B56" s="169"/>
      <c r="C56" s="173" t="s">
        <v>13</v>
      </c>
      <c r="D56" s="174"/>
      <c r="E56" s="174"/>
      <c r="F56" s="175"/>
      <c r="G56" s="179" t="s">
        <v>41</v>
      </c>
      <c r="H56" s="180"/>
      <c r="I56" s="180"/>
      <c r="J56" s="180"/>
      <c r="K56" s="180" t="s">
        <v>5</v>
      </c>
      <c r="L56" s="180"/>
      <c r="M56" s="180"/>
      <c r="N56" s="181"/>
      <c r="O56" s="179" t="s">
        <v>42</v>
      </c>
      <c r="P56" s="180"/>
      <c r="Q56" s="180"/>
      <c r="R56" s="180"/>
      <c r="S56" s="180" t="s">
        <v>5</v>
      </c>
      <c r="T56" s="180"/>
      <c r="U56" s="180"/>
      <c r="V56" s="181"/>
      <c r="W56" s="173" t="s">
        <v>20</v>
      </c>
      <c r="X56" s="174"/>
      <c r="Y56" s="174"/>
      <c r="Z56" s="175"/>
      <c r="AA56" s="173" t="s">
        <v>12</v>
      </c>
      <c r="AB56" s="174"/>
      <c r="AC56" s="174"/>
      <c r="AD56" s="175"/>
      <c r="AE56" s="173" t="s">
        <v>7</v>
      </c>
      <c r="AF56" s="174"/>
      <c r="AG56" s="174"/>
      <c r="AH56" s="175"/>
      <c r="AI56" s="173" t="s">
        <v>1</v>
      </c>
      <c r="AJ56" s="174"/>
      <c r="AK56" s="174"/>
      <c r="AL56" s="175"/>
      <c r="AM56" s="173" t="s">
        <v>11</v>
      </c>
      <c r="AN56" s="174"/>
      <c r="AO56" s="174"/>
      <c r="AP56" s="175"/>
      <c r="AQ56" s="173" t="s">
        <v>32</v>
      </c>
      <c r="AR56" s="174"/>
      <c r="AS56" s="174"/>
      <c r="AT56" s="175"/>
    </row>
    <row r="57" spans="1:53" ht="12.75" customHeight="1" thickBot="1">
      <c r="A57" s="168"/>
      <c r="B57" s="169"/>
      <c r="C57" s="176"/>
      <c r="D57" s="177"/>
      <c r="E57" s="177"/>
      <c r="F57" s="178"/>
      <c r="G57" s="179" t="s">
        <v>4</v>
      </c>
      <c r="H57" s="180"/>
      <c r="I57" s="180"/>
      <c r="J57" s="181"/>
      <c r="K57" s="179" t="s">
        <v>5</v>
      </c>
      <c r="L57" s="180"/>
      <c r="M57" s="180"/>
      <c r="N57" s="181"/>
      <c r="O57" s="179" t="s">
        <v>4</v>
      </c>
      <c r="P57" s="180"/>
      <c r="Q57" s="180"/>
      <c r="R57" s="181"/>
      <c r="S57" s="179" t="s">
        <v>5</v>
      </c>
      <c r="T57" s="180"/>
      <c r="U57" s="180"/>
      <c r="V57" s="181"/>
      <c r="W57" s="176"/>
      <c r="X57" s="177"/>
      <c r="Y57" s="177"/>
      <c r="Z57" s="178"/>
      <c r="AA57" s="176"/>
      <c r="AB57" s="177"/>
      <c r="AC57" s="177"/>
      <c r="AD57" s="178"/>
      <c r="AE57" s="176"/>
      <c r="AF57" s="177"/>
      <c r="AG57" s="177"/>
      <c r="AH57" s="178"/>
      <c r="AI57" s="176"/>
      <c r="AJ57" s="177"/>
      <c r="AK57" s="177"/>
      <c r="AL57" s="178"/>
      <c r="AM57" s="176"/>
      <c r="AN57" s="177"/>
      <c r="AO57" s="177"/>
      <c r="AP57" s="178"/>
      <c r="AQ57" s="176"/>
      <c r="AR57" s="177"/>
      <c r="AS57" s="177"/>
      <c r="AT57" s="178"/>
    </row>
    <row r="58" spans="1:53" ht="18" customHeight="1" thickBot="1">
      <c r="A58" s="168"/>
      <c r="B58" s="169"/>
      <c r="C58" s="8" t="s">
        <v>17</v>
      </c>
      <c r="D58" s="8" t="s">
        <v>18</v>
      </c>
      <c r="E58" s="8" t="s">
        <v>19</v>
      </c>
      <c r="F58" s="8" t="s">
        <v>0</v>
      </c>
      <c r="G58" s="8" t="s">
        <v>17</v>
      </c>
      <c r="H58" s="8" t="s">
        <v>18</v>
      </c>
      <c r="I58" s="8" t="s">
        <v>19</v>
      </c>
      <c r="J58" s="8" t="s">
        <v>0</v>
      </c>
      <c r="K58" s="8" t="s">
        <v>17</v>
      </c>
      <c r="L58" s="8" t="s">
        <v>18</v>
      </c>
      <c r="M58" s="8" t="s">
        <v>19</v>
      </c>
      <c r="N58" s="8" t="s">
        <v>0</v>
      </c>
      <c r="O58" s="8" t="s">
        <v>17</v>
      </c>
      <c r="P58" s="8" t="s">
        <v>18</v>
      </c>
      <c r="Q58" s="8" t="s">
        <v>19</v>
      </c>
      <c r="R58" s="8" t="s">
        <v>0</v>
      </c>
      <c r="S58" s="8" t="s">
        <v>17</v>
      </c>
      <c r="T58" s="8" t="s">
        <v>18</v>
      </c>
      <c r="U58" s="8" t="s">
        <v>19</v>
      </c>
      <c r="V58" s="8" t="s">
        <v>0</v>
      </c>
      <c r="W58" s="8" t="s">
        <v>17</v>
      </c>
      <c r="X58" s="8" t="s">
        <v>18</v>
      </c>
      <c r="Y58" s="8" t="s">
        <v>19</v>
      </c>
      <c r="Z58" s="8" t="s">
        <v>0</v>
      </c>
      <c r="AA58" s="8" t="s">
        <v>17</v>
      </c>
      <c r="AB58" s="8" t="s">
        <v>18</v>
      </c>
      <c r="AC58" s="8" t="s">
        <v>19</v>
      </c>
      <c r="AD58" s="8" t="s">
        <v>0</v>
      </c>
      <c r="AE58" s="8" t="s">
        <v>17</v>
      </c>
      <c r="AF58" s="8" t="s">
        <v>18</v>
      </c>
      <c r="AG58" s="8" t="s">
        <v>19</v>
      </c>
      <c r="AH58" s="8" t="s">
        <v>0</v>
      </c>
      <c r="AI58" s="8" t="s">
        <v>17</v>
      </c>
      <c r="AJ58" s="8" t="s">
        <v>18</v>
      </c>
      <c r="AK58" s="8" t="s">
        <v>19</v>
      </c>
      <c r="AL58" s="8" t="s">
        <v>0</v>
      </c>
      <c r="AM58" s="8" t="s">
        <v>17</v>
      </c>
      <c r="AN58" s="8" t="s">
        <v>18</v>
      </c>
      <c r="AO58" s="8" t="s">
        <v>19</v>
      </c>
      <c r="AP58" s="8" t="s">
        <v>0</v>
      </c>
      <c r="AQ58" s="8" t="s">
        <v>17</v>
      </c>
      <c r="AR58" s="8" t="s">
        <v>18</v>
      </c>
      <c r="AS58" s="8" t="s">
        <v>19</v>
      </c>
      <c r="AT58" s="8" t="s">
        <v>0</v>
      </c>
    </row>
    <row r="59" spans="1:53" ht="26.25" customHeight="1">
      <c r="A59" s="28">
        <v>1</v>
      </c>
      <c r="B59" s="99" t="s">
        <v>43</v>
      </c>
      <c r="C59" s="22">
        <f t="shared" ref="C59:C65" si="29">C28</f>
        <v>0</v>
      </c>
      <c r="D59" s="22">
        <f t="shared" ref="D59:AT59" si="30">D28</f>
        <v>0</v>
      </c>
      <c r="E59" s="22">
        <f t="shared" si="30"/>
        <v>0</v>
      </c>
      <c r="F59" s="22">
        <f t="shared" si="30"/>
        <v>0</v>
      </c>
      <c r="G59" s="22">
        <f t="shared" si="30"/>
        <v>0</v>
      </c>
      <c r="H59" s="22">
        <f t="shared" si="30"/>
        <v>0</v>
      </c>
      <c r="I59" s="22">
        <f t="shared" si="30"/>
        <v>36000</v>
      </c>
      <c r="J59" s="22">
        <f t="shared" si="30"/>
        <v>36000</v>
      </c>
      <c r="K59" s="22">
        <f t="shared" si="30"/>
        <v>0</v>
      </c>
      <c r="L59" s="22">
        <f t="shared" si="30"/>
        <v>0</v>
      </c>
      <c r="M59" s="22">
        <f t="shared" si="30"/>
        <v>0</v>
      </c>
      <c r="N59" s="22">
        <f t="shared" si="30"/>
        <v>0</v>
      </c>
      <c r="O59" s="22">
        <f t="shared" si="30"/>
        <v>0</v>
      </c>
      <c r="P59" s="22">
        <f t="shared" si="30"/>
        <v>0</v>
      </c>
      <c r="Q59" s="22">
        <f t="shared" si="30"/>
        <v>0</v>
      </c>
      <c r="R59" s="22">
        <f t="shared" si="30"/>
        <v>0</v>
      </c>
      <c r="S59" s="22">
        <f t="shared" si="30"/>
        <v>0</v>
      </c>
      <c r="T59" s="22">
        <f t="shared" si="30"/>
        <v>0</v>
      </c>
      <c r="U59" s="22">
        <f t="shared" si="30"/>
        <v>0</v>
      </c>
      <c r="V59" s="22">
        <f t="shared" si="30"/>
        <v>0</v>
      </c>
      <c r="W59" s="22">
        <f t="shared" si="30"/>
        <v>0</v>
      </c>
      <c r="X59" s="22">
        <f t="shared" si="30"/>
        <v>0</v>
      </c>
      <c r="Y59" s="22">
        <f t="shared" si="30"/>
        <v>36000</v>
      </c>
      <c r="Z59" s="22">
        <f t="shared" si="30"/>
        <v>36000</v>
      </c>
      <c r="AA59" s="22">
        <f t="shared" si="30"/>
        <v>0</v>
      </c>
      <c r="AB59" s="22">
        <f t="shared" si="30"/>
        <v>0</v>
      </c>
      <c r="AC59" s="22">
        <f t="shared" si="30"/>
        <v>27000</v>
      </c>
      <c r="AD59" s="22">
        <f t="shared" si="30"/>
        <v>27000</v>
      </c>
      <c r="AE59" s="22">
        <f t="shared" si="30"/>
        <v>0</v>
      </c>
      <c r="AF59" s="22">
        <f t="shared" si="30"/>
        <v>0</v>
      </c>
      <c r="AG59" s="22">
        <f t="shared" si="30"/>
        <v>27000</v>
      </c>
      <c r="AH59" s="22">
        <f t="shared" si="30"/>
        <v>27000</v>
      </c>
      <c r="AI59" s="22">
        <f t="shared" si="30"/>
        <v>0</v>
      </c>
      <c r="AJ59" s="22">
        <f t="shared" si="30"/>
        <v>0</v>
      </c>
      <c r="AK59" s="22">
        <f t="shared" si="30"/>
        <v>27000</v>
      </c>
      <c r="AL59" s="22">
        <f t="shared" si="30"/>
        <v>27000</v>
      </c>
      <c r="AM59" s="22">
        <f t="shared" si="30"/>
        <v>0</v>
      </c>
      <c r="AN59" s="22">
        <f t="shared" si="30"/>
        <v>0</v>
      </c>
      <c r="AO59" s="22">
        <f t="shared" si="30"/>
        <v>27000</v>
      </c>
      <c r="AP59" s="22">
        <f t="shared" si="30"/>
        <v>27000</v>
      </c>
      <c r="AQ59" s="22">
        <f t="shared" si="30"/>
        <v>0</v>
      </c>
      <c r="AR59" s="22">
        <f t="shared" si="30"/>
        <v>0</v>
      </c>
      <c r="AS59" s="22">
        <f t="shared" si="30"/>
        <v>9000</v>
      </c>
      <c r="AT59" s="22">
        <f t="shared" si="30"/>
        <v>9000</v>
      </c>
    </row>
    <row r="60" spans="1:53" ht="26.25" customHeight="1">
      <c r="A60" s="28">
        <v>2</v>
      </c>
      <c r="B60" s="99" t="s">
        <v>50</v>
      </c>
      <c r="C60" s="22">
        <f t="shared" si="29"/>
        <v>0</v>
      </c>
      <c r="D60" s="22">
        <f t="shared" ref="D60:AT60" si="31">D29</f>
        <v>0</v>
      </c>
      <c r="E60" s="22">
        <f t="shared" si="31"/>
        <v>0</v>
      </c>
      <c r="F60" s="22">
        <f t="shared" si="31"/>
        <v>0</v>
      </c>
      <c r="G60" s="22">
        <f t="shared" si="31"/>
        <v>0</v>
      </c>
      <c r="H60" s="22">
        <f t="shared" si="31"/>
        <v>0</v>
      </c>
      <c r="I60" s="22">
        <f t="shared" si="31"/>
        <v>0.78</v>
      </c>
      <c r="J60" s="22">
        <f t="shared" si="31"/>
        <v>0.78</v>
      </c>
      <c r="K60" s="22">
        <f t="shared" si="31"/>
        <v>0</v>
      </c>
      <c r="L60" s="22">
        <f t="shared" si="31"/>
        <v>0</v>
      </c>
      <c r="M60" s="22">
        <f t="shared" si="31"/>
        <v>0</v>
      </c>
      <c r="N60" s="22">
        <f t="shared" si="31"/>
        <v>0</v>
      </c>
      <c r="O60" s="22">
        <f t="shared" si="31"/>
        <v>0</v>
      </c>
      <c r="P60" s="22">
        <f t="shared" si="31"/>
        <v>0</v>
      </c>
      <c r="Q60" s="22">
        <f t="shared" si="31"/>
        <v>0</v>
      </c>
      <c r="R60" s="22">
        <f t="shared" si="31"/>
        <v>0</v>
      </c>
      <c r="S60" s="22">
        <f t="shared" si="31"/>
        <v>0</v>
      </c>
      <c r="T60" s="22">
        <f t="shared" si="31"/>
        <v>0</v>
      </c>
      <c r="U60" s="22">
        <f t="shared" si="31"/>
        <v>0</v>
      </c>
      <c r="V60" s="22">
        <f t="shared" si="31"/>
        <v>0</v>
      </c>
      <c r="W60" s="22">
        <f t="shared" si="31"/>
        <v>0</v>
      </c>
      <c r="X60" s="22">
        <f t="shared" si="31"/>
        <v>0</v>
      </c>
      <c r="Y60" s="22">
        <f t="shared" si="31"/>
        <v>0.78</v>
      </c>
      <c r="Z60" s="22">
        <f t="shared" si="31"/>
        <v>0.78</v>
      </c>
      <c r="AA60" s="22">
        <f t="shared" si="31"/>
        <v>0</v>
      </c>
      <c r="AB60" s="22">
        <f t="shared" si="31"/>
        <v>0</v>
      </c>
      <c r="AC60" s="22">
        <f t="shared" si="31"/>
        <v>0</v>
      </c>
      <c r="AD60" s="22">
        <f t="shared" si="31"/>
        <v>0</v>
      </c>
      <c r="AE60" s="22">
        <f t="shared" si="31"/>
        <v>0</v>
      </c>
      <c r="AF60" s="22">
        <f t="shared" si="31"/>
        <v>0</v>
      </c>
      <c r="AG60" s="22">
        <f t="shared" si="31"/>
        <v>0</v>
      </c>
      <c r="AH60" s="22">
        <f t="shared" si="31"/>
        <v>0</v>
      </c>
      <c r="AI60" s="22">
        <f t="shared" si="31"/>
        <v>0</v>
      </c>
      <c r="AJ60" s="22">
        <f t="shared" si="31"/>
        <v>0</v>
      </c>
      <c r="AK60" s="22">
        <f t="shared" si="31"/>
        <v>0</v>
      </c>
      <c r="AL60" s="22">
        <f t="shared" si="31"/>
        <v>0</v>
      </c>
      <c r="AM60" s="22">
        <f t="shared" si="31"/>
        <v>0</v>
      </c>
      <c r="AN60" s="22">
        <f t="shared" si="31"/>
        <v>0</v>
      </c>
      <c r="AO60" s="22">
        <f t="shared" si="31"/>
        <v>0</v>
      </c>
      <c r="AP60" s="22">
        <f t="shared" si="31"/>
        <v>0</v>
      </c>
      <c r="AQ60" s="22">
        <f t="shared" si="31"/>
        <v>0</v>
      </c>
      <c r="AR60" s="22">
        <f t="shared" si="31"/>
        <v>0</v>
      </c>
      <c r="AS60" s="22">
        <f t="shared" si="31"/>
        <v>0.78</v>
      </c>
      <c r="AT60" s="22">
        <f t="shared" si="31"/>
        <v>0.78</v>
      </c>
    </row>
    <row r="61" spans="1:53" ht="26.25" customHeight="1">
      <c r="A61" s="28">
        <v>3</v>
      </c>
      <c r="B61" s="99" t="s">
        <v>51</v>
      </c>
      <c r="C61" s="22">
        <f t="shared" si="29"/>
        <v>0</v>
      </c>
      <c r="D61" s="22">
        <f t="shared" ref="D61:AT61" si="32">D30</f>
        <v>0</v>
      </c>
      <c r="E61" s="22">
        <f t="shared" si="32"/>
        <v>0</v>
      </c>
      <c r="F61" s="22">
        <f t="shared" si="32"/>
        <v>0</v>
      </c>
      <c r="G61" s="22">
        <f t="shared" si="32"/>
        <v>0</v>
      </c>
      <c r="H61" s="22">
        <f t="shared" si="32"/>
        <v>0</v>
      </c>
      <c r="I61" s="22">
        <f t="shared" si="32"/>
        <v>120000</v>
      </c>
      <c r="J61" s="22">
        <f t="shared" si="32"/>
        <v>120000</v>
      </c>
      <c r="K61" s="22">
        <f t="shared" si="32"/>
        <v>0</v>
      </c>
      <c r="L61" s="22">
        <f t="shared" si="32"/>
        <v>0</v>
      </c>
      <c r="M61" s="22">
        <f t="shared" si="32"/>
        <v>0</v>
      </c>
      <c r="N61" s="22">
        <f t="shared" si="32"/>
        <v>0</v>
      </c>
      <c r="O61" s="22">
        <f t="shared" si="32"/>
        <v>0</v>
      </c>
      <c r="P61" s="22">
        <f t="shared" si="32"/>
        <v>0</v>
      </c>
      <c r="Q61" s="22">
        <f t="shared" si="32"/>
        <v>0</v>
      </c>
      <c r="R61" s="22">
        <f t="shared" si="32"/>
        <v>0</v>
      </c>
      <c r="S61" s="22">
        <f t="shared" si="32"/>
        <v>0</v>
      </c>
      <c r="T61" s="22">
        <f t="shared" si="32"/>
        <v>0</v>
      </c>
      <c r="U61" s="22">
        <f t="shared" si="32"/>
        <v>0</v>
      </c>
      <c r="V61" s="22">
        <f t="shared" si="32"/>
        <v>0</v>
      </c>
      <c r="W61" s="22">
        <f t="shared" si="32"/>
        <v>0</v>
      </c>
      <c r="X61" s="22">
        <f t="shared" si="32"/>
        <v>0</v>
      </c>
      <c r="Y61" s="22">
        <f t="shared" si="32"/>
        <v>120000</v>
      </c>
      <c r="Z61" s="22">
        <f t="shared" si="32"/>
        <v>120000</v>
      </c>
      <c r="AA61" s="22">
        <f t="shared" si="32"/>
        <v>0</v>
      </c>
      <c r="AB61" s="22">
        <f t="shared" si="32"/>
        <v>0</v>
      </c>
      <c r="AC61" s="22">
        <f t="shared" si="32"/>
        <v>63000</v>
      </c>
      <c r="AD61" s="22">
        <f t="shared" si="32"/>
        <v>63000</v>
      </c>
      <c r="AE61" s="22">
        <f t="shared" si="32"/>
        <v>0</v>
      </c>
      <c r="AF61" s="22">
        <f t="shared" si="32"/>
        <v>0</v>
      </c>
      <c r="AG61" s="22">
        <f t="shared" si="32"/>
        <v>63000</v>
      </c>
      <c r="AH61" s="22">
        <f t="shared" si="32"/>
        <v>63000</v>
      </c>
      <c r="AI61" s="22">
        <f t="shared" si="32"/>
        <v>0</v>
      </c>
      <c r="AJ61" s="22">
        <f t="shared" si="32"/>
        <v>0</v>
      </c>
      <c r="AK61" s="22">
        <f t="shared" si="32"/>
        <v>63000</v>
      </c>
      <c r="AL61" s="22">
        <f t="shared" si="32"/>
        <v>63000</v>
      </c>
      <c r="AM61" s="22">
        <f t="shared" si="32"/>
        <v>0</v>
      </c>
      <c r="AN61" s="22">
        <f t="shared" si="32"/>
        <v>0</v>
      </c>
      <c r="AO61" s="22">
        <f t="shared" si="32"/>
        <v>63000</v>
      </c>
      <c r="AP61" s="22">
        <f t="shared" si="32"/>
        <v>63000</v>
      </c>
      <c r="AQ61" s="22">
        <f t="shared" si="32"/>
        <v>0</v>
      </c>
      <c r="AR61" s="22">
        <f t="shared" si="32"/>
        <v>0</v>
      </c>
      <c r="AS61" s="22">
        <f t="shared" si="32"/>
        <v>57000</v>
      </c>
      <c r="AT61" s="22">
        <f t="shared" si="32"/>
        <v>57000</v>
      </c>
    </row>
    <row r="62" spans="1:53" ht="26.25" customHeight="1">
      <c r="A62" s="28">
        <v>4</v>
      </c>
      <c r="B62" s="99" t="s">
        <v>52</v>
      </c>
      <c r="C62" s="22">
        <f t="shared" si="29"/>
        <v>0</v>
      </c>
      <c r="D62" s="22">
        <f t="shared" ref="D62:AT62" si="33">D31</f>
        <v>0</v>
      </c>
      <c r="E62" s="22">
        <f t="shared" si="33"/>
        <v>0</v>
      </c>
      <c r="F62" s="22">
        <f t="shared" si="33"/>
        <v>0</v>
      </c>
      <c r="G62" s="22">
        <f t="shared" si="33"/>
        <v>0</v>
      </c>
      <c r="H62" s="22">
        <f t="shared" si="33"/>
        <v>0</v>
      </c>
      <c r="I62" s="22">
        <f t="shared" si="33"/>
        <v>70159.75</v>
      </c>
      <c r="J62" s="22">
        <f t="shared" si="33"/>
        <v>70159.75</v>
      </c>
      <c r="K62" s="22">
        <f t="shared" si="33"/>
        <v>0</v>
      </c>
      <c r="L62" s="22">
        <f t="shared" si="33"/>
        <v>0</v>
      </c>
      <c r="M62" s="22">
        <f t="shared" si="33"/>
        <v>0</v>
      </c>
      <c r="N62" s="22">
        <f t="shared" si="33"/>
        <v>0</v>
      </c>
      <c r="O62" s="22">
        <f t="shared" si="33"/>
        <v>0</v>
      </c>
      <c r="P62" s="22">
        <f t="shared" si="33"/>
        <v>0</v>
      </c>
      <c r="Q62" s="22">
        <f t="shared" si="33"/>
        <v>0</v>
      </c>
      <c r="R62" s="22">
        <f t="shared" si="33"/>
        <v>0</v>
      </c>
      <c r="S62" s="22">
        <f t="shared" si="33"/>
        <v>0</v>
      </c>
      <c r="T62" s="22">
        <f t="shared" si="33"/>
        <v>0</v>
      </c>
      <c r="U62" s="22">
        <f t="shared" si="33"/>
        <v>0</v>
      </c>
      <c r="V62" s="22">
        <f t="shared" si="33"/>
        <v>0</v>
      </c>
      <c r="W62" s="22">
        <f t="shared" si="33"/>
        <v>0</v>
      </c>
      <c r="X62" s="22">
        <f t="shared" si="33"/>
        <v>0</v>
      </c>
      <c r="Y62" s="22">
        <f t="shared" si="33"/>
        <v>70159.75</v>
      </c>
      <c r="Z62" s="22">
        <f t="shared" si="33"/>
        <v>70159.75</v>
      </c>
      <c r="AA62" s="22">
        <f t="shared" si="33"/>
        <v>0</v>
      </c>
      <c r="AB62" s="22">
        <f t="shared" si="33"/>
        <v>0</v>
      </c>
      <c r="AC62" s="22">
        <f t="shared" si="33"/>
        <v>0</v>
      </c>
      <c r="AD62" s="22">
        <f t="shared" si="33"/>
        <v>0</v>
      </c>
      <c r="AE62" s="22">
        <f t="shared" si="33"/>
        <v>0</v>
      </c>
      <c r="AF62" s="22">
        <f t="shared" si="33"/>
        <v>0</v>
      </c>
      <c r="AG62" s="22">
        <f t="shared" si="33"/>
        <v>0</v>
      </c>
      <c r="AH62" s="22">
        <f t="shared" si="33"/>
        <v>0</v>
      </c>
      <c r="AI62" s="22">
        <f t="shared" si="33"/>
        <v>0</v>
      </c>
      <c r="AJ62" s="22">
        <f t="shared" si="33"/>
        <v>0</v>
      </c>
      <c r="AK62" s="22">
        <f t="shared" si="33"/>
        <v>0</v>
      </c>
      <c r="AL62" s="22">
        <f t="shared" si="33"/>
        <v>0</v>
      </c>
      <c r="AM62" s="22">
        <f t="shared" si="33"/>
        <v>0</v>
      </c>
      <c r="AN62" s="22">
        <f t="shared" si="33"/>
        <v>0</v>
      </c>
      <c r="AO62" s="22">
        <f t="shared" si="33"/>
        <v>0</v>
      </c>
      <c r="AP62" s="22">
        <f t="shared" si="33"/>
        <v>0</v>
      </c>
      <c r="AQ62" s="22">
        <f t="shared" si="33"/>
        <v>0</v>
      </c>
      <c r="AR62" s="22">
        <f t="shared" si="33"/>
        <v>0</v>
      </c>
      <c r="AS62" s="22">
        <f t="shared" si="33"/>
        <v>70159.75</v>
      </c>
      <c r="AT62" s="22">
        <f t="shared" si="33"/>
        <v>70159.75</v>
      </c>
    </row>
    <row r="63" spans="1:53" ht="26.25" customHeight="1">
      <c r="A63" s="28">
        <v>5</v>
      </c>
      <c r="B63" s="99" t="s">
        <v>53</v>
      </c>
      <c r="C63" s="22">
        <f t="shared" si="29"/>
        <v>0</v>
      </c>
      <c r="D63" s="22">
        <f t="shared" ref="D63:AT63" si="34">D32</f>
        <v>0</v>
      </c>
      <c r="E63" s="22">
        <f t="shared" si="34"/>
        <v>0</v>
      </c>
      <c r="F63" s="22">
        <f t="shared" si="34"/>
        <v>0</v>
      </c>
      <c r="G63" s="22">
        <f t="shared" si="34"/>
        <v>0</v>
      </c>
      <c r="H63" s="22">
        <f t="shared" si="34"/>
        <v>0</v>
      </c>
      <c r="I63" s="22">
        <f t="shared" si="34"/>
        <v>118021.99</v>
      </c>
      <c r="J63" s="22">
        <f t="shared" si="34"/>
        <v>118021.99</v>
      </c>
      <c r="K63" s="22">
        <f t="shared" si="34"/>
        <v>0</v>
      </c>
      <c r="L63" s="22">
        <f t="shared" si="34"/>
        <v>0</v>
      </c>
      <c r="M63" s="22">
        <f t="shared" si="34"/>
        <v>0</v>
      </c>
      <c r="N63" s="22">
        <f t="shared" si="34"/>
        <v>0</v>
      </c>
      <c r="O63" s="22">
        <f t="shared" si="34"/>
        <v>0</v>
      </c>
      <c r="P63" s="22">
        <f t="shared" si="34"/>
        <v>0</v>
      </c>
      <c r="Q63" s="22">
        <f t="shared" si="34"/>
        <v>0</v>
      </c>
      <c r="R63" s="22">
        <f t="shared" si="34"/>
        <v>0</v>
      </c>
      <c r="S63" s="22">
        <f t="shared" si="34"/>
        <v>0</v>
      </c>
      <c r="T63" s="22">
        <f t="shared" si="34"/>
        <v>0</v>
      </c>
      <c r="U63" s="22">
        <f t="shared" si="34"/>
        <v>0</v>
      </c>
      <c r="V63" s="22">
        <f t="shared" si="34"/>
        <v>0</v>
      </c>
      <c r="W63" s="22">
        <f t="shared" si="34"/>
        <v>0</v>
      </c>
      <c r="X63" s="22">
        <f t="shared" si="34"/>
        <v>0</v>
      </c>
      <c r="Y63" s="22">
        <f t="shared" si="34"/>
        <v>118021.99</v>
      </c>
      <c r="Z63" s="22">
        <f t="shared" si="34"/>
        <v>118021.99</v>
      </c>
      <c r="AA63" s="22">
        <f t="shared" si="34"/>
        <v>0</v>
      </c>
      <c r="AB63" s="22">
        <f t="shared" si="34"/>
        <v>0</v>
      </c>
      <c r="AC63" s="22">
        <f t="shared" si="34"/>
        <v>0</v>
      </c>
      <c r="AD63" s="22">
        <f t="shared" si="34"/>
        <v>0</v>
      </c>
      <c r="AE63" s="22">
        <f t="shared" si="34"/>
        <v>0</v>
      </c>
      <c r="AF63" s="22">
        <f t="shared" si="34"/>
        <v>0</v>
      </c>
      <c r="AG63" s="22">
        <f t="shared" si="34"/>
        <v>0</v>
      </c>
      <c r="AH63" s="22">
        <f t="shared" si="34"/>
        <v>0</v>
      </c>
      <c r="AI63" s="22">
        <f t="shared" si="34"/>
        <v>0</v>
      </c>
      <c r="AJ63" s="22">
        <f t="shared" si="34"/>
        <v>0</v>
      </c>
      <c r="AK63" s="22">
        <f t="shared" si="34"/>
        <v>0</v>
      </c>
      <c r="AL63" s="22">
        <f t="shared" si="34"/>
        <v>0</v>
      </c>
      <c r="AM63" s="22">
        <f t="shared" si="34"/>
        <v>0</v>
      </c>
      <c r="AN63" s="22">
        <f t="shared" si="34"/>
        <v>0</v>
      </c>
      <c r="AO63" s="22">
        <f t="shared" si="34"/>
        <v>0</v>
      </c>
      <c r="AP63" s="22">
        <f t="shared" si="34"/>
        <v>0</v>
      </c>
      <c r="AQ63" s="22">
        <f t="shared" si="34"/>
        <v>0</v>
      </c>
      <c r="AR63" s="22">
        <f t="shared" si="34"/>
        <v>0</v>
      </c>
      <c r="AS63" s="22">
        <f t="shared" si="34"/>
        <v>118021.99</v>
      </c>
      <c r="AT63" s="22">
        <f t="shared" si="34"/>
        <v>118021.99</v>
      </c>
    </row>
    <row r="64" spans="1:53" ht="26.25" customHeight="1">
      <c r="A64" s="28">
        <v>6</v>
      </c>
      <c r="B64" s="99" t="s">
        <v>54</v>
      </c>
      <c r="C64" s="22">
        <f t="shared" si="29"/>
        <v>0</v>
      </c>
      <c r="D64" s="22">
        <f t="shared" ref="D64:AT64" si="35">D33</f>
        <v>0</v>
      </c>
      <c r="E64" s="22">
        <f t="shared" si="35"/>
        <v>0</v>
      </c>
      <c r="F64" s="22">
        <f t="shared" si="35"/>
        <v>0</v>
      </c>
      <c r="G64" s="22">
        <f t="shared" si="35"/>
        <v>0</v>
      </c>
      <c r="H64" s="22">
        <f t="shared" si="35"/>
        <v>0</v>
      </c>
      <c r="I64" s="22">
        <f t="shared" si="35"/>
        <v>61500</v>
      </c>
      <c r="J64" s="22">
        <f t="shared" si="35"/>
        <v>61500</v>
      </c>
      <c r="K64" s="22">
        <f t="shared" si="35"/>
        <v>0</v>
      </c>
      <c r="L64" s="22">
        <f t="shared" si="35"/>
        <v>0</v>
      </c>
      <c r="M64" s="22">
        <f t="shared" si="35"/>
        <v>0</v>
      </c>
      <c r="N64" s="22">
        <f t="shared" si="35"/>
        <v>0</v>
      </c>
      <c r="O64" s="22">
        <f t="shared" si="35"/>
        <v>0</v>
      </c>
      <c r="P64" s="22">
        <f t="shared" si="35"/>
        <v>0</v>
      </c>
      <c r="Q64" s="22">
        <f t="shared" si="35"/>
        <v>0</v>
      </c>
      <c r="R64" s="22">
        <f t="shared" si="35"/>
        <v>0</v>
      </c>
      <c r="S64" s="22">
        <f t="shared" si="35"/>
        <v>0</v>
      </c>
      <c r="T64" s="22">
        <f t="shared" si="35"/>
        <v>0</v>
      </c>
      <c r="U64" s="22">
        <f t="shared" si="35"/>
        <v>0</v>
      </c>
      <c r="V64" s="22">
        <f t="shared" si="35"/>
        <v>0</v>
      </c>
      <c r="W64" s="22">
        <f t="shared" si="35"/>
        <v>0</v>
      </c>
      <c r="X64" s="22">
        <f t="shared" si="35"/>
        <v>0</v>
      </c>
      <c r="Y64" s="22">
        <f t="shared" si="35"/>
        <v>61500</v>
      </c>
      <c r="Z64" s="22">
        <f t="shared" si="35"/>
        <v>61500</v>
      </c>
      <c r="AA64" s="22">
        <f t="shared" si="35"/>
        <v>0</v>
      </c>
      <c r="AB64" s="22">
        <f t="shared" si="35"/>
        <v>0</v>
      </c>
      <c r="AC64" s="22">
        <f t="shared" si="35"/>
        <v>0</v>
      </c>
      <c r="AD64" s="22">
        <f t="shared" si="35"/>
        <v>0</v>
      </c>
      <c r="AE64" s="22">
        <f t="shared" si="35"/>
        <v>0</v>
      </c>
      <c r="AF64" s="22">
        <f t="shared" si="35"/>
        <v>0</v>
      </c>
      <c r="AG64" s="22">
        <f t="shared" si="35"/>
        <v>0</v>
      </c>
      <c r="AH64" s="22">
        <f t="shared" si="35"/>
        <v>0</v>
      </c>
      <c r="AI64" s="22">
        <f t="shared" si="35"/>
        <v>0</v>
      </c>
      <c r="AJ64" s="22">
        <f t="shared" si="35"/>
        <v>0</v>
      </c>
      <c r="AK64" s="22">
        <f t="shared" si="35"/>
        <v>0</v>
      </c>
      <c r="AL64" s="22">
        <f t="shared" si="35"/>
        <v>0</v>
      </c>
      <c r="AM64" s="22">
        <f t="shared" si="35"/>
        <v>0</v>
      </c>
      <c r="AN64" s="22">
        <f t="shared" si="35"/>
        <v>0</v>
      </c>
      <c r="AO64" s="22">
        <f t="shared" si="35"/>
        <v>0</v>
      </c>
      <c r="AP64" s="22">
        <f t="shared" si="35"/>
        <v>0</v>
      </c>
      <c r="AQ64" s="22">
        <f t="shared" si="35"/>
        <v>0</v>
      </c>
      <c r="AR64" s="22">
        <f t="shared" si="35"/>
        <v>0</v>
      </c>
      <c r="AS64" s="22">
        <f t="shared" si="35"/>
        <v>61500</v>
      </c>
      <c r="AT64" s="22">
        <f t="shared" si="35"/>
        <v>61500</v>
      </c>
    </row>
    <row r="65" spans="1:47" ht="26.25" customHeight="1">
      <c r="A65" s="28">
        <v>7</v>
      </c>
      <c r="B65" s="99" t="s">
        <v>55</v>
      </c>
      <c r="C65" s="22">
        <f t="shared" si="29"/>
        <v>0</v>
      </c>
      <c r="D65" s="22">
        <f t="shared" ref="D65:AT65" si="36">D34</f>
        <v>0</v>
      </c>
      <c r="E65" s="22">
        <f t="shared" si="36"/>
        <v>0</v>
      </c>
      <c r="F65" s="22">
        <f t="shared" si="36"/>
        <v>0</v>
      </c>
      <c r="G65" s="22">
        <f t="shared" si="36"/>
        <v>0</v>
      </c>
      <c r="H65" s="22">
        <f t="shared" si="36"/>
        <v>0</v>
      </c>
      <c r="I65" s="22">
        <f t="shared" si="36"/>
        <v>634400</v>
      </c>
      <c r="J65" s="22">
        <f t="shared" si="36"/>
        <v>634400</v>
      </c>
      <c r="K65" s="22">
        <f t="shared" si="36"/>
        <v>0</v>
      </c>
      <c r="L65" s="22">
        <f t="shared" si="36"/>
        <v>0</v>
      </c>
      <c r="M65" s="22">
        <f t="shared" si="36"/>
        <v>0</v>
      </c>
      <c r="N65" s="22">
        <f t="shared" si="36"/>
        <v>0</v>
      </c>
      <c r="O65" s="22">
        <f t="shared" si="36"/>
        <v>0</v>
      </c>
      <c r="P65" s="22">
        <f t="shared" si="36"/>
        <v>0</v>
      </c>
      <c r="Q65" s="22">
        <f t="shared" si="36"/>
        <v>0</v>
      </c>
      <c r="R65" s="22">
        <f t="shared" si="36"/>
        <v>0</v>
      </c>
      <c r="S65" s="22">
        <f t="shared" si="36"/>
        <v>0</v>
      </c>
      <c r="T65" s="22">
        <f t="shared" si="36"/>
        <v>0</v>
      </c>
      <c r="U65" s="22">
        <f t="shared" si="36"/>
        <v>0</v>
      </c>
      <c r="V65" s="22">
        <f t="shared" si="36"/>
        <v>0</v>
      </c>
      <c r="W65" s="22">
        <f t="shared" si="36"/>
        <v>0</v>
      </c>
      <c r="X65" s="22">
        <f t="shared" si="36"/>
        <v>0</v>
      </c>
      <c r="Y65" s="22">
        <f t="shared" si="36"/>
        <v>634400</v>
      </c>
      <c r="Z65" s="22">
        <f t="shared" si="36"/>
        <v>634400</v>
      </c>
      <c r="AA65" s="22">
        <f t="shared" si="36"/>
        <v>0</v>
      </c>
      <c r="AB65" s="22">
        <f t="shared" si="36"/>
        <v>0</v>
      </c>
      <c r="AC65" s="22">
        <f t="shared" si="36"/>
        <v>626592.73</v>
      </c>
      <c r="AD65" s="22">
        <f t="shared" si="36"/>
        <v>626592.73</v>
      </c>
      <c r="AE65" s="22">
        <f t="shared" si="36"/>
        <v>0</v>
      </c>
      <c r="AF65" s="22">
        <f t="shared" si="36"/>
        <v>0</v>
      </c>
      <c r="AG65" s="22">
        <f t="shared" si="36"/>
        <v>626592.73</v>
      </c>
      <c r="AH65" s="22">
        <f t="shared" si="36"/>
        <v>626592.73</v>
      </c>
      <c r="AI65" s="22">
        <f t="shared" si="36"/>
        <v>0</v>
      </c>
      <c r="AJ65" s="22">
        <f t="shared" si="36"/>
        <v>0</v>
      </c>
      <c r="AK65" s="22">
        <f t="shared" si="36"/>
        <v>626592.73</v>
      </c>
      <c r="AL65" s="22">
        <f t="shared" si="36"/>
        <v>626592.73</v>
      </c>
      <c r="AM65" s="22">
        <f t="shared" si="36"/>
        <v>0</v>
      </c>
      <c r="AN65" s="22">
        <f t="shared" si="36"/>
        <v>0</v>
      </c>
      <c r="AO65" s="22">
        <f t="shared" si="36"/>
        <v>626592.73</v>
      </c>
      <c r="AP65" s="22">
        <f t="shared" si="36"/>
        <v>626592.73</v>
      </c>
      <c r="AQ65" s="22">
        <f t="shared" si="36"/>
        <v>0</v>
      </c>
      <c r="AR65" s="22">
        <f t="shared" si="36"/>
        <v>0</v>
      </c>
      <c r="AS65" s="22">
        <f t="shared" si="36"/>
        <v>7807.2700000000186</v>
      </c>
      <c r="AT65" s="22">
        <f t="shared" si="36"/>
        <v>7807.2700000000186</v>
      </c>
    </row>
    <row r="66" spans="1:47" ht="6" customHeight="1" thickBot="1">
      <c r="A66" s="6"/>
      <c r="B66" s="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41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</row>
    <row r="67" spans="1:47" ht="13.8" thickBot="1">
      <c r="A67" s="9"/>
      <c r="B67" s="7" t="s">
        <v>0</v>
      </c>
      <c r="C67" s="24">
        <f>SUM(C59:C65)</f>
        <v>0</v>
      </c>
      <c r="D67" s="24">
        <f t="shared" ref="D67:AT67" si="37">SUM(D59:D65)</f>
        <v>0</v>
      </c>
      <c r="E67" s="24">
        <f t="shared" si="37"/>
        <v>0</v>
      </c>
      <c r="F67" s="24">
        <f t="shared" si="37"/>
        <v>0</v>
      </c>
      <c r="G67" s="24">
        <f t="shared" si="37"/>
        <v>0</v>
      </c>
      <c r="H67" s="24">
        <f t="shared" si="37"/>
        <v>0</v>
      </c>
      <c r="I67" s="24">
        <f t="shared" si="37"/>
        <v>1040082.52</v>
      </c>
      <c r="J67" s="24">
        <f t="shared" si="37"/>
        <v>1040082.52</v>
      </c>
      <c r="K67" s="24">
        <f t="shared" si="37"/>
        <v>0</v>
      </c>
      <c r="L67" s="24">
        <f t="shared" si="37"/>
        <v>0</v>
      </c>
      <c r="M67" s="24">
        <f t="shared" si="37"/>
        <v>0</v>
      </c>
      <c r="N67" s="24">
        <f t="shared" si="37"/>
        <v>0</v>
      </c>
      <c r="O67" s="24">
        <f t="shared" si="37"/>
        <v>0</v>
      </c>
      <c r="P67" s="24">
        <f t="shared" si="37"/>
        <v>0</v>
      </c>
      <c r="Q67" s="24">
        <f t="shared" si="37"/>
        <v>0</v>
      </c>
      <c r="R67" s="24">
        <f t="shared" si="37"/>
        <v>0</v>
      </c>
      <c r="S67" s="24">
        <f t="shared" si="37"/>
        <v>0</v>
      </c>
      <c r="T67" s="24">
        <f t="shared" si="37"/>
        <v>0</v>
      </c>
      <c r="U67" s="24">
        <f t="shared" si="37"/>
        <v>0</v>
      </c>
      <c r="V67" s="24">
        <f t="shared" si="37"/>
        <v>0</v>
      </c>
      <c r="W67" s="24">
        <f t="shared" si="37"/>
        <v>0</v>
      </c>
      <c r="X67" s="24">
        <f t="shared" si="37"/>
        <v>0</v>
      </c>
      <c r="Y67" s="24">
        <f t="shared" si="37"/>
        <v>1040082.52</v>
      </c>
      <c r="Z67" s="24">
        <f t="shared" si="37"/>
        <v>1040082.52</v>
      </c>
      <c r="AA67" s="24">
        <f t="shared" si="37"/>
        <v>0</v>
      </c>
      <c r="AB67" s="24">
        <f t="shared" si="37"/>
        <v>0</v>
      </c>
      <c r="AC67" s="24">
        <f t="shared" si="37"/>
        <v>716592.73</v>
      </c>
      <c r="AD67" s="24">
        <f t="shared" si="37"/>
        <v>716592.73</v>
      </c>
      <c r="AE67" s="24">
        <f t="shared" si="37"/>
        <v>0</v>
      </c>
      <c r="AF67" s="24">
        <f t="shared" si="37"/>
        <v>0</v>
      </c>
      <c r="AG67" s="24">
        <f t="shared" si="37"/>
        <v>716592.73</v>
      </c>
      <c r="AH67" s="24">
        <f t="shared" si="37"/>
        <v>716592.73</v>
      </c>
      <c r="AI67" s="24">
        <f t="shared" si="37"/>
        <v>0</v>
      </c>
      <c r="AJ67" s="24">
        <f t="shared" si="37"/>
        <v>0</v>
      </c>
      <c r="AK67" s="24">
        <f t="shared" si="37"/>
        <v>716592.73</v>
      </c>
      <c r="AL67" s="24">
        <f t="shared" si="37"/>
        <v>716592.73</v>
      </c>
      <c r="AM67" s="24">
        <f t="shared" si="37"/>
        <v>0</v>
      </c>
      <c r="AN67" s="24">
        <f t="shared" si="37"/>
        <v>0</v>
      </c>
      <c r="AO67" s="24">
        <f t="shared" si="37"/>
        <v>716592.73</v>
      </c>
      <c r="AP67" s="24">
        <f t="shared" si="37"/>
        <v>716592.73</v>
      </c>
      <c r="AQ67" s="24">
        <f t="shared" si="37"/>
        <v>0</v>
      </c>
      <c r="AR67" s="24">
        <f t="shared" si="37"/>
        <v>0</v>
      </c>
      <c r="AS67" s="24">
        <f t="shared" si="37"/>
        <v>323489.79000000004</v>
      </c>
      <c r="AT67" s="24">
        <f t="shared" si="37"/>
        <v>323489.79000000004</v>
      </c>
    </row>
    <row r="68" spans="1:47" s="1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4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s="1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4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s="1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4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s="1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4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47" s="1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4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</row>
    <row r="73" spans="1:47" s="1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4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47" s="1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4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s="1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4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47" s="1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4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s="1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4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s="1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4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s="1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4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s="1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4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4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s="1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4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s="1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4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s="1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44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s="1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44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s="1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44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s="1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44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s="1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44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s="1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44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s="1" customFormat="1">
      <c r="A90" s="10"/>
      <c r="B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44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s="1" customFormat="1">
      <c r="A91" s="10"/>
      <c r="B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44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3" spans="1:47" s="40" customFormat="1" ht="24.75" customHeight="1">
      <c r="A93" s="73"/>
      <c r="C93" s="125" t="s">
        <v>44</v>
      </c>
      <c r="D93" s="125"/>
      <c r="E93" s="125"/>
      <c r="F93" s="125"/>
      <c r="G93" s="74"/>
      <c r="K93" s="74"/>
      <c r="L93" s="74"/>
      <c r="M93" s="74"/>
      <c r="N93" s="74"/>
      <c r="O93" s="74"/>
      <c r="P93" s="74"/>
      <c r="Q93" s="74"/>
      <c r="R93" s="74"/>
      <c r="S93" s="74"/>
      <c r="V93" s="125" t="s">
        <v>45</v>
      </c>
      <c r="W93" s="125"/>
      <c r="X93" s="125"/>
      <c r="Y93" s="125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M93" s="74"/>
      <c r="AO93" s="125" t="s">
        <v>46</v>
      </c>
      <c r="AP93" s="125"/>
      <c r="AQ93" s="125"/>
      <c r="AR93" s="125"/>
    </row>
    <row r="94" spans="1:47" s="40" customFormat="1" ht="24.75" customHeight="1">
      <c r="A94" s="73"/>
      <c r="C94" s="77"/>
      <c r="D94" s="77"/>
      <c r="E94" s="78"/>
      <c r="F94" s="74"/>
      <c r="G94" s="74"/>
      <c r="K94" s="74"/>
      <c r="L94" s="74"/>
      <c r="M94" s="74"/>
      <c r="N94" s="74"/>
      <c r="O94" s="74"/>
      <c r="P94" s="74"/>
      <c r="Q94" s="74"/>
      <c r="R94" s="74"/>
      <c r="S94" s="74"/>
      <c r="V94" s="78"/>
      <c r="W94" s="77"/>
      <c r="X94" s="77"/>
      <c r="Y94" s="78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M94" s="74"/>
      <c r="AO94" s="76"/>
      <c r="AP94" s="77"/>
      <c r="AQ94" s="78"/>
      <c r="AR94" s="76"/>
    </row>
    <row r="95" spans="1:47" s="40" customFormat="1" ht="24.75" customHeight="1">
      <c r="A95" s="73"/>
      <c r="C95" s="77"/>
      <c r="D95" s="77"/>
      <c r="E95" s="78"/>
      <c r="F95" s="74"/>
      <c r="G95" s="74"/>
      <c r="K95" s="74"/>
      <c r="L95" s="74"/>
      <c r="M95" s="74"/>
      <c r="N95" s="74"/>
      <c r="O95" s="74"/>
      <c r="P95" s="74"/>
      <c r="Q95" s="74"/>
      <c r="R95" s="74"/>
      <c r="S95" s="74"/>
      <c r="V95" s="78"/>
      <c r="W95" s="77"/>
      <c r="X95" s="77"/>
      <c r="Y95" s="78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M95" s="74"/>
      <c r="AO95" s="76"/>
      <c r="AP95" s="77"/>
      <c r="AQ95" s="78"/>
      <c r="AR95" s="76"/>
    </row>
    <row r="96" spans="1:47" s="40" customFormat="1" ht="24.75" customHeight="1">
      <c r="A96" s="73"/>
      <c r="C96" s="184" t="s">
        <v>47</v>
      </c>
      <c r="D96" s="184"/>
      <c r="E96" s="184"/>
      <c r="F96" s="184"/>
      <c r="G96" s="74"/>
      <c r="K96" s="74"/>
      <c r="L96" s="74"/>
      <c r="M96" s="74"/>
      <c r="N96" s="74"/>
      <c r="O96" s="74"/>
      <c r="P96" s="74"/>
      <c r="Q96" s="74"/>
      <c r="R96" s="74"/>
      <c r="S96" s="74"/>
      <c r="V96" s="125" t="s">
        <v>57</v>
      </c>
      <c r="W96" s="125"/>
      <c r="X96" s="125"/>
      <c r="Y96" s="125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M96" s="74"/>
      <c r="AO96" s="125" t="s">
        <v>59</v>
      </c>
      <c r="AP96" s="125"/>
      <c r="AQ96" s="125"/>
      <c r="AR96" s="125"/>
    </row>
    <row r="97" spans="1:47" s="40" customFormat="1" ht="24.75" customHeight="1">
      <c r="A97" s="73"/>
      <c r="C97" s="125" t="s">
        <v>48</v>
      </c>
      <c r="D97" s="125"/>
      <c r="E97" s="125"/>
      <c r="F97" s="125"/>
      <c r="G97" s="74"/>
      <c r="K97" s="74"/>
      <c r="L97" s="74"/>
      <c r="M97" s="74"/>
      <c r="N97" s="74"/>
      <c r="O97" s="74"/>
      <c r="P97" s="74"/>
      <c r="Q97" s="74"/>
      <c r="R97" s="74"/>
      <c r="S97" s="74"/>
      <c r="U97" s="125" t="s">
        <v>58</v>
      </c>
      <c r="V97" s="125"/>
      <c r="W97" s="125"/>
      <c r="X97" s="125"/>
      <c r="Y97" s="125"/>
      <c r="Z97" s="125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M97" s="74"/>
      <c r="AO97" s="125" t="s">
        <v>49</v>
      </c>
      <c r="AP97" s="125"/>
      <c r="AQ97" s="125"/>
      <c r="AR97" s="125"/>
    </row>
    <row r="98" spans="1:47" ht="18">
      <c r="C98" s="79"/>
      <c r="D98" s="79"/>
      <c r="E98" s="79"/>
    </row>
    <row r="101" spans="1:47" s="1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Z101" s="10"/>
      <c r="AA101" s="10"/>
      <c r="AB101" s="10"/>
      <c r="AC101" s="44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s="1" customFormat="1">
      <c r="A102" s="10"/>
      <c r="B102" s="10"/>
      <c r="C102" s="10"/>
      <c r="D102" s="10"/>
      <c r="E102" s="10"/>
      <c r="F102" s="66"/>
      <c r="G102" s="10"/>
      <c r="H102" s="10"/>
      <c r="I102" s="10"/>
      <c r="J102" s="66"/>
      <c r="K102" s="10"/>
      <c r="L102" s="10"/>
      <c r="M102" s="10"/>
      <c r="N102" s="66"/>
      <c r="O102" s="10"/>
      <c r="P102" s="10"/>
      <c r="Q102" s="10"/>
      <c r="R102" s="66"/>
      <c r="S102" s="10"/>
      <c r="T102" s="10"/>
      <c r="U102" s="10"/>
      <c r="V102" s="66"/>
      <c r="Z102" s="66"/>
      <c r="AA102" s="10"/>
      <c r="AB102" s="10"/>
      <c r="AC102" s="44"/>
      <c r="AD102" s="66"/>
      <c r="AE102" s="10"/>
      <c r="AF102" s="10"/>
      <c r="AG102" s="10"/>
      <c r="AH102" s="66"/>
      <c r="AI102" s="10"/>
      <c r="AJ102" s="10"/>
      <c r="AK102" s="10"/>
      <c r="AL102" s="66"/>
      <c r="AM102" s="10"/>
      <c r="AN102" s="10"/>
      <c r="AO102" s="10"/>
      <c r="AP102" s="66"/>
      <c r="AQ102" s="10"/>
      <c r="AR102" s="10"/>
      <c r="AS102" s="10"/>
      <c r="AT102" s="10"/>
      <c r="AU102" s="10"/>
    </row>
    <row r="103" spans="1:47" s="1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44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s="1" customFormat="1">
      <c r="A104" s="10"/>
      <c r="B104" s="10"/>
      <c r="C104" s="10"/>
      <c r="D104" s="10"/>
      <c r="E104" s="10"/>
      <c r="F104" s="33"/>
      <c r="G104" s="10"/>
      <c r="H104" s="10"/>
      <c r="I104" s="10"/>
      <c r="J104" s="33"/>
      <c r="K104" s="10"/>
      <c r="L104" s="10"/>
      <c r="M104" s="10"/>
      <c r="N104" s="33"/>
      <c r="O104" s="10"/>
      <c r="P104" s="10"/>
      <c r="Q104" s="10"/>
      <c r="R104" s="33"/>
      <c r="S104" s="10"/>
      <c r="T104" s="10"/>
      <c r="U104" s="10"/>
      <c r="V104" s="33"/>
      <c r="W104" s="10"/>
      <c r="X104" s="10"/>
      <c r="Y104" s="10"/>
      <c r="Z104" s="33"/>
      <c r="AA104" s="10"/>
      <c r="AB104" s="10"/>
      <c r="AC104" s="44"/>
      <c r="AD104" s="33"/>
      <c r="AE104" s="10"/>
      <c r="AF104" s="10"/>
      <c r="AG104" s="10"/>
      <c r="AH104" s="33"/>
      <c r="AI104" s="10"/>
      <c r="AJ104" s="10"/>
      <c r="AK104" s="10"/>
      <c r="AL104" s="33"/>
      <c r="AM104" s="10"/>
      <c r="AN104" s="10"/>
      <c r="AO104" s="10"/>
      <c r="AP104" s="33"/>
      <c r="AQ104" s="10"/>
      <c r="AR104" s="10"/>
      <c r="AS104" s="10"/>
      <c r="AT104" s="10"/>
      <c r="AU104" s="10"/>
    </row>
    <row r="105" spans="1:47" s="1" customFormat="1">
      <c r="A105" s="10"/>
      <c r="B105" s="10"/>
      <c r="C105" s="10"/>
      <c r="D105" s="10"/>
      <c r="E105" s="10"/>
      <c r="F105" s="33"/>
      <c r="G105" s="10"/>
      <c r="H105" s="10"/>
      <c r="I105" s="10"/>
      <c r="J105" s="33"/>
      <c r="K105" s="10"/>
      <c r="L105" s="10"/>
      <c r="M105" s="10"/>
      <c r="N105" s="33"/>
      <c r="O105" s="10"/>
      <c r="P105" s="10"/>
      <c r="Q105" s="10"/>
      <c r="R105" s="33"/>
      <c r="S105" s="10"/>
      <c r="T105" s="10"/>
      <c r="U105" s="10"/>
      <c r="V105" s="33"/>
      <c r="W105" s="10"/>
      <c r="X105" s="10"/>
      <c r="Y105" s="10"/>
      <c r="Z105" s="10"/>
      <c r="AA105" s="10"/>
      <c r="AB105" s="10"/>
      <c r="AC105" s="44"/>
      <c r="AD105" s="10"/>
      <c r="AE105" s="10"/>
      <c r="AF105" s="10"/>
      <c r="AG105" s="10"/>
      <c r="AH105" s="10"/>
      <c r="AI105" s="10"/>
      <c r="AJ105" s="10"/>
      <c r="AK105" s="10"/>
      <c r="AL105" s="33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s="1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44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s="1" customFormat="1">
      <c r="A107" s="10"/>
      <c r="B107" s="10"/>
      <c r="C107" s="10"/>
      <c r="D107" s="10"/>
      <c r="E107" s="10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44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s="1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44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>
      <c r="F109" s="71"/>
      <c r="G109" s="71"/>
      <c r="H109" s="83"/>
      <c r="I109" s="71"/>
      <c r="J109" s="71"/>
    </row>
  </sheetData>
  <mergeCells count="79">
    <mergeCell ref="C96:F96"/>
    <mergeCell ref="C97:F97"/>
    <mergeCell ref="AA56:AD57"/>
    <mergeCell ref="V96:Y96"/>
    <mergeCell ref="AO93:AR93"/>
    <mergeCell ref="AO96:AR96"/>
    <mergeCell ref="AO97:AR97"/>
    <mergeCell ref="AE56:AH57"/>
    <mergeCell ref="AI56:AL57"/>
    <mergeCell ref="AM56:AP57"/>
    <mergeCell ref="AQ56:AT57"/>
    <mergeCell ref="O56:V56"/>
    <mergeCell ref="O57:R57"/>
    <mergeCell ref="S57:V57"/>
    <mergeCell ref="U97:Z97"/>
    <mergeCell ref="C93:F93"/>
    <mergeCell ref="V93:Y93"/>
    <mergeCell ref="W41:Z42"/>
    <mergeCell ref="AA41:AD42"/>
    <mergeCell ref="AM41:AP42"/>
    <mergeCell ref="AE41:AH42"/>
    <mergeCell ref="B55:B58"/>
    <mergeCell ref="C55:AT55"/>
    <mergeCell ref="C56:F57"/>
    <mergeCell ref="O41:V41"/>
    <mergeCell ref="G42:J42"/>
    <mergeCell ref="K42:N42"/>
    <mergeCell ref="O42:R42"/>
    <mergeCell ref="S42:V42"/>
    <mergeCell ref="G56:N56"/>
    <mergeCell ref="G57:J57"/>
    <mergeCell ref="K57:N57"/>
    <mergeCell ref="A54:B54"/>
    <mergeCell ref="A55:A58"/>
    <mergeCell ref="A40:A43"/>
    <mergeCell ref="B40:B43"/>
    <mergeCell ref="C40:AT40"/>
    <mergeCell ref="C41:F42"/>
    <mergeCell ref="AI41:AL42"/>
    <mergeCell ref="G41:N41"/>
    <mergeCell ref="W56:Z57"/>
    <mergeCell ref="AQ41:AT42"/>
    <mergeCell ref="O11:V11"/>
    <mergeCell ref="G12:J12"/>
    <mergeCell ref="K12:N12"/>
    <mergeCell ref="O12:R12"/>
    <mergeCell ref="S12:V12"/>
    <mergeCell ref="AR1:AT1"/>
    <mergeCell ref="A1:D1"/>
    <mergeCell ref="A4:AT4"/>
    <mergeCell ref="A5:AT5"/>
    <mergeCell ref="C10:AT10"/>
    <mergeCell ref="A6:AT6"/>
    <mergeCell ref="A7:AT7"/>
    <mergeCell ref="A10:A13"/>
    <mergeCell ref="B10:B13"/>
    <mergeCell ref="C11:F12"/>
    <mergeCell ref="W11:Z12"/>
    <mergeCell ref="AA11:AD12"/>
    <mergeCell ref="AE11:AH12"/>
    <mergeCell ref="AI11:AL12"/>
    <mergeCell ref="AM11:AP12"/>
    <mergeCell ref="AQ11:AT12"/>
    <mergeCell ref="AS8:AT8"/>
    <mergeCell ref="A24:A27"/>
    <mergeCell ref="B24:B27"/>
    <mergeCell ref="C24:AT24"/>
    <mergeCell ref="C25:F26"/>
    <mergeCell ref="G25:J26"/>
    <mergeCell ref="K25:N26"/>
    <mergeCell ref="O25:R26"/>
    <mergeCell ref="S25:V26"/>
    <mergeCell ref="W25:Z26"/>
    <mergeCell ref="AA25:AD26"/>
    <mergeCell ref="AE25:AH26"/>
    <mergeCell ref="AI25:AL26"/>
    <mergeCell ref="AM25:AP26"/>
    <mergeCell ref="AQ25:AT26"/>
    <mergeCell ref="G11:N11"/>
  </mergeCells>
  <printOptions horizontalCentered="1"/>
  <pageMargins left="0.19685039370078741" right="0.19685039370078741" top="0.59055118110236227" bottom="0.19685039370078741" header="0" footer="0.19685039370078741"/>
  <pageSetup paperSize="17" scale="39" fitToHeight="0" orientation="landscape" r:id="rId1"/>
  <rowBreaks count="4" manualBreakCount="4">
    <brk id="100" max="56" man="1"/>
    <brk id="102" max="46" man="1"/>
    <brk id="103" max="46" man="1"/>
    <brk id="118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Georgina Ortiz</cp:lastModifiedBy>
  <cp:lastPrinted>2019-07-01T15:44:40Z</cp:lastPrinted>
  <dcterms:created xsi:type="dcterms:W3CDTF">2011-03-22T16:13:17Z</dcterms:created>
  <dcterms:modified xsi:type="dcterms:W3CDTF">2019-07-02T20:42:46Z</dcterms:modified>
</cp:coreProperties>
</file>